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801CA27-DF66-439A-85FD-17E84044D66F}" xr6:coauthVersionLast="47" xr6:coauthVersionMax="47" xr10:uidLastSave="{00000000-0000-0000-0000-000000000000}"/>
  <bookViews>
    <workbookView xWindow="-120" yWindow="-120" windowWidth="20730" windowHeight="11160" tabRatio="760" firstSheet="1" activeTab="1" xr2:uid="{00000000-000D-0000-FFFF-FFFF00000000}"/>
  </bookViews>
  <sheets>
    <sheet name="ისანი, კრებსითი" sheetId="6" r:id="rId1"/>
    <sheet name="სამშენებლო" sheetId="4" r:id="rId2"/>
    <sheet name="სანტექნიკა" sheetId="8" r:id="rId3"/>
    <sheet name="გათბობა. გაგრილ. ვენტილაცია" sheetId="10" r:id="rId4"/>
    <sheet name="ელექტროობა" sheetId="9" r:id="rId5"/>
    <sheet name="კომპ. დაქსელვა" sheetId="5" r:id="rId6"/>
    <sheet name="სახანძრო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6" l="1"/>
  <c r="C13" i="6" s="1"/>
  <c r="K41" i="10"/>
  <c r="J41" i="10"/>
  <c r="H41" i="10"/>
  <c r="F41" i="10"/>
  <c r="J13" i="4"/>
  <c r="J14" i="4"/>
  <c r="K14" i="4" s="1"/>
  <c r="J15" i="4"/>
  <c r="J16" i="4"/>
  <c r="J17" i="4"/>
  <c r="J19" i="4"/>
  <c r="J20" i="4"/>
  <c r="J21" i="4"/>
  <c r="J22" i="4"/>
  <c r="J25" i="4"/>
  <c r="J26" i="4"/>
  <c r="J32" i="4"/>
  <c r="J40" i="4"/>
  <c r="J42" i="4"/>
  <c r="J44" i="4"/>
  <c r="J50" i="4"/>
  <c r="J51" i="4"/>
  <c r="J58" i="4"/>
  <c r="J61" i="4"/>
  <c r="J65" i="4"/>
  <c r="J66" i="4"/>
  <c r="J72" i="4"/>
  <c r="J74" i="4"/>
  <c r="J80" i="4"/>
  <c r="K80" i="4" s="1"/>
  <c r="J81" i="4"/>
  <c r="J85" i="4"/>
  <c r="J87" i="4"/>
  <c r="J88" i="4"/>
  <c r="J89" i="4"/>
  <c r="J96" i="4"/>
  <c r="J97" i="4"/>
  <c r="J98" i="4"/>
  <c r="J100" i="4"/>
  <c r="J101" i="4"/>
  <c r="J102" i="4"/>
  <c r="J104" i="4"/>
  <c r="J105" i="4"/>
  <c r="J116" i="4"/>
  <c r="J117" i="4"/>
  <c r="J118" i="4"/>
  <c r="J119" i="4"/>
  <c r="J120" i="4"/>
  <c r="J121" i="4"/>
  <c r="J122" i="4"/>
  <c r="J123" i="4"/>
  <c r="J128" i="4"/>
  <c r="H13" i="4"/>
  <c r="H14" i="4"/>
  <c r="H15" i="4"/>
  <c r="H16" i="4"/>
  <c r="H17" i="4"/>
  <c r="H19" i="4"/>
  <c r="K19" i="4" s="1"/>
  <c r="H20" i="4"/>
  <c r="H21" i="4"/>
  <c r="H22" i="4"/>
  <c r="H25" i="4"/>
  <c r="H26" i="4"/>
  <c r="H32" i="4"/>
  <c r="H40" i="4"/>
  <c r="H42" i="4"/>
  <c r="H44" i="4"/>
  <c r="H50" i="4"/>
  <c r="H58" i="4"/>
  <c r="H61" i="4"/>
  <c r="H65" i="4"/>
  <c r="H66" i="4"/>
  <c r="H72" i="4"/>
  <c r="H74" i="4"/>
  <c r="H80" i="4"/>
  <c r="H81" i="4"/>
  <c r="H85" i="4"/>
  <c r="H87" i="4"/>
  <c r="K87" i="4" s="1"/>
  <c r="H88" i="4"/>
  <c r="H89" i="4"/>
  <c r="H96" i="4"/>
  <c r="H97" i="4"/>
  <c r="H98" i="4"/>
  <c r="H100" i="4"/>
  <c r="H101" i="4"/>
  <c r="H102" i="4"/>
  <c r="H104" i="4"/>
  <c r="H105" i="4"/>
  <c r="H116" i="4"/>
  <c r="H117" i="4"/>
  <c r="H118" i="4"/>
  <c r="H119" i="4"/>
  <c r="H120" i="4"/>
  <c r="H121" i="4"/>
  <c r="H122" i="4"/>
  <c r="H123" i="4"/>
  <c r="H128" i="4"/>
  <c r="H129" i="4"/>
  <c r="F13" i="4"/>
  <c r="F14" i="4"/>
  <c r="F15" i="4"/>
  <c r="F16" i="4"/>
  <c r="F17" i="4"/>
  <c r="F19" i="4"/>
  <c r="F20" i="4"/>
  <c r="F21" i="4"/>
  <c r="F22" i="4"/>
  <c r="F25" i="4"/>
  <c r="F26" i="4"/>
  <c r="F32" i="4"/>
  <c r="F40" i="4"/>
  <c r="F42" i="4"/>
  <c r="F44" i="4"/>
  <c r="F50" i="4"/>
  <c r="F51" i="4"/>
  <c r="F58" i="4"/>
  <c r="F61" i="4"/>
  <c r="F65" i="4"/>
  <c r="F66" i="4"/>
  <c r="F72" i="4"/>
  <c r="F74" i="4"/>
  <c r="F80" i="4"/>
  <c r="F81" i="4"/>
  <c r="F85" i="4"/>
  <c r="F87" i="4"/>
  <c r="F88" i="4"/>
  <c r="F89" i="4"/>
  <c r="F96" i="4"/>
  <c r="F97" i="4"/>
  <c r="F98" i="4"/>
  <c r="F100" i="4"/>
  <c r="F101" i="4"/>
  <c r="F102" i="4"/>
  <c r="F104" i="4"/>
  <c r="F105" i="4"/>
  <c r="F116" i="4"/>
  <c r="F117" i="4"/>
  <c r="F118" i="4"/>
  <c r="F119" i="4"/>
  <c r="K119" i="4" s="1"/>
  <c r="F120" i="4"/>
  <c r="F121" i="4"/>
  <c r="F122" i="4"/>
  <c r="F123" i="4"/>
  <c r="K123" i="4" s="1"/>
  <c r="F128" i="4"/>
  <c r="D130" i="4"/>
  <c r="D129" i="4"/>
  <c r="J129" i="4" s="1"/>
  <c r="J8" i="8"/>
  <c r="J9" i="8"/>
  <c r="J10" i="8"/>
  <c r="J11" i="8"/>
  <c r="J12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H8" i="8"/>
  <c r="H9" i="8"/>
  <c r="H10" i="8"/>
  <c r="H11" i="8"/>
  <c r="H12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F8" i="8"/>
  <c r="F9" i="8"/>
  <c r="F10" i="8"/>
  <c r="F11" i="8"/>
  <c r="F12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D23" i="4"/>
  <c r="K102" i="4" l="1"/>
  <c r="K96" i="4"/>
  <c r="K88" i="4"/>
  <c r="K81" i="4"/>
  <c r="K72" i="4"/>
  <c r="K44" i="4"/>
  <c r="K20" i="4"/>
  <c r="K15" i="4"/>
  <c r="K19" i="8"/>
  <c r="K97" i="4"/>
  <c r="K25" i="4"/>
  <c r="K118" i="4"/>
  <c r="K101" i="4"/>
  <c r="K61" i="4"/>
  <c r="K27" i="8"/>
  <c r="K15" i="8"/>
  <c r="F129" i="4"/>
  <c r="K128" i="4"/>
  <c r="K121" i="4"/>
  <c r="K117" i="4"/>
  <c r="K105" i="4"/>
  <c r="K100" i="4"/>
  <c r="K85" i="4"/>
  <c r="K66" i="4"/>
  <c r="K42" i="4"/>
  <c r="K22" i="4"/>
  <c r="K17" i="4"/>
  <c r="K13" i="4"/>
  <c r="F23" i="4"/>
  <c r="H23" i="4"/>
  <c r="J23" i="4"/>
  <c r="K23" i="8"/>
  <c r="H130" i="4"/>
  <c r="J130" i="4"/>
  <c r="F130" i="4"/>
  <c r="K122" i="4"/>
  <c r="K32" i="4"/>
  <c r="K9" i="8"/>
  <c r="K11" i="8"/>
  <c r="K129" i="4"/>
  <c r="K120" i="4"/>
  <c r="K116" i="4"/>
  <c r="K104" i="4"/>
  <c r="K98" i="4"/>
  <c r="K89" i="4"/>
  <c r="K74" i="4"/>
  <c r="K65" i="4"/>
  <c r="K58" i="4"/>
  <c r="K50" i="4"/>
  <c r="K40" i="4"/>
  <c r="K26" i="4"/>
  <c r="K21" i="4"/>
  <c r="K16" i="4"/>
  <c r="K12" i="8"/>
  <c r="K8" i="8"/>
  <c r="K28" i="8"/>
  <c r="K24" i="8"/>
  <c r="K20" i="8"/>
  <c r="K16" i="8"/>
  <c r="K29" i="8"/>
  <c r="K25" i="8"/>
  <c r="K21" i="8"/>
  <c r="K17" i="8"/>
  <c r="K10" i="8"/>
  <c r="K30" i="8"/>
  <c r="K26" i="8"/>
  <c r="K22" i="8"/>
  <c r="K18" i="8"/>
  <c r="K14" i="8"/>
  <c r="D90" i="4"/>
  <c r="K23" i="4" l="1"/>
  <c r="H90" i="4"/>
  <c r="J90" i="4"/>
  <c r="F90" i="4"/>
  <c r="K130" i="4"/>
  <c r="J8" i="7"/>
  <c r="J9" i="7"/>
  <c r="J10" i="7"/>
  <c r="J11" i="7"/>
  <c r="J12" i="7"/>
  <c r="J13" i="7"/>
  <c r="J14" i="7"/>
  <c r="H8" i="7"/>
  <c r="H9" i="7"/>
  <c r="H10" i="7"/>
  <c r="H11" i="7"/>
  <c r="H12" i="7"/>
  <c r="H13" i="7"/>
  <c r="H14" i="7"/>
  <c r="F8" i="7"/>
  <c r="F9" i="7"/>
  <c r="F10" i="7"/>
  <c r="F11" i="7"/>
  <c r="F12" i="7"/>
  <c r="F13" i="7"/>
  <c r="K13" i="7" s="1"/>
  <c r="F14" i="7"/>
  <c r="K14" i="7" s="1"/>
  <c r="J7" i="5"/>
  <c r="J8" i="5"/>
  <c r="J9" i="5"/>
  <c r="J10" i="5"/>
  <c r="K10" i="5" s="1"/>
  <c r="J11" i="5"/>
  <c r="J12" i="5"/>
  <c r="J13" i="5"/>
  <c r="J14" i="5"/>
  <c r="J15" i="5"/>
  <c r="H7" i="5"/>
  <c r="H8" i="5"/>
  <c r="H9" i="5"/>
  <c r="H10" i="5"/>
  <c r="H11" i="5"/>
  <c r="H12" i="5"/>
  <c r="H13" i="5"/>
  <c r="H14" i="5"/>
  <c r="H15" i="5"/>
  <c r="F7" i="5"/>
  <c r="F8" i="5"/>
  <c r="F9" i="5"/>
  <c r="F10" i="5"/>
  <c r="F11" i="5"/>
  <c r="F12" i="5"/>
  <c r="F13" i="5"/>
  <c r="F14" i="5"/>
  <c r="F15" i="5"/>
  <c r="J7" i="10"/>
  <c r="J8" i="10"/>
  <c r="J9" i="10"/>
  <c r="J10" i="10"/>
  <c r="J11" i="10"/>
  <c r="J12" i="10"/>
  <c r="J13" i="10"/>
  <c r="J14" i="10"/>
  <c r="J16" i="10"/>
  <c r="J19" i="10"/>
  <c r="J20" i="10"/>
  <c r="J21" i="10"/>
  <c r="J22" i="10"/>
  <c r="J23" i="10"/>
  <c r="J24" i="10"/>
  <c r="J25" i="10"/>
  <c r="J26" i="10"/>
  <c r="J27" i="10"/>
  <c r="J28" i="10"/>
  <c r="J30" i="10"/>
  <c r="J31" i="10"/>
  <c r="J33" i="10"/>
  <c r="J34" i="10"/>
  <c r="J35" i="10"/>
  <c r="J36" i="10"/>
  <c r="J37" i="10"/>
  <c r="J38" i="10"/>
  <c r="J39" i="10"/>
  <c r="J40" i="10"/>
  <c r="H7" i="10"/>
  <c r="H8" i="10"/>
  <c r="H9" i="10"/>
  <c r="H10" i="10"/>
  <c r="H11" i="10"/>
  <c r="H12" i="10"/>
  <c r="H13" i="10"/>
  <c r="H14" i="10"/>
  <c r="H16" i="10"/>
  <c r="H19" i="10"/>
  <c r="H20" i="10"/>
  <c r="H21" i="10"/>
  <c r="H22" i="10"/>
  <c r="H23" i="10"/>
  <c r="H24" i="10"/>
  <c r="H25" i="10"/>
  <c r="H26" i="10"/>
  <c r="H27" i="10"/>
  <c r="H28" i="10"/>
  <c r="H30" i="10"/>
  <c r="H31" i="10"/>
  <c r="H33" i="10"/>
  <c r="H34" i="10"/>
  <c r="H35" i="10"/>
  <c r="H36" i="10"/>
  <c r="H37" i="10"/>
  <c r="H38" i="10"/>
  <c r="H39" i="10"/>
  <c r="H40" i="10"/>
  <c r="F7" i="10"/>
  <c r="F8" i="10"/>
  <c r="F9" i="10"/>
  <c r="K9" i="10" s="1"/>
  <c r="F10" i="10"/>
  <c r="F11" i="10"/>
  <c r="F12" i="10"/>
  <c r="F13" i="10"/>
  <c r="F14" i="10"/>
  <c r="F16" i="10"/>
  <c r="F19" i="10"/>
  <c r="F20" i="10"/>
  <c r="F21" i="10"/>
  <c r="F22" i="10"/>
  <c r="F23" i="10"/>
  <c r="F24" i="10"/>
  <c r="F25" i="10"/>
  <c r="F26" i="10"/>
  <c r="F27" i="10"/>
  <c r="F28" i="10"/>
  <c r="F30" i="10"/>
  <c r="F31" i="10"/>
  <c r="F33" i="10"/>
  <c r="F34" i="10"/>
  <c r="F35" i="10"/>
  <c r="F36" i="10"/>
  <c r="F37" i="10"/>
  <c r="F38" i="10"/>
  <c r="F39" i="10"/>
  <c r="F40" i="10"/>
  <c r="K12" i="7" l="1"/>
  <c r="K8" i="7"/>
  <c r="K10" i="7"/>
  <c r="K9" i="7"/>
  <c r="K11" i="7"/>
  <c r="K13" i="5"/>
  <c r="K9" i="5"/>
  <c r="K15" i="5"/>
  <c r="K12" i="5"/>
  <c r="K8" i="5"/>
  <c r="K11" i="5"/>
  <c r="K13" i="10"/>
  <c r="K31" i="10"/>
  <c r="K22" i="10"/>
  <c r="K7" i="10"/>
  <c r="K37" i="10"/>
  <c r="K33" i="10"/>
  <c r="K38" i="10"/>
  <c r="K30" i="10"/>
  <c r="K14" i="10"/>
  <c r="K10" i="10"/>
  <c r="K14" i="5"/>
  <c r="K90" i="4"/>
  <c r="K26" i="10"/>
  <c r="K11" i="10"/>
  <c r="K34" i="10"/>
  <c r="K7" i="5"/>
  <c r="K28" i="10"/>
  <c r="K24" i="10"/>
  <c r="K20" i="10"/>
  <c r="K39" i="10"/>
  <c r="K35" i="10"/>
  <c r="K12" i="10"/>
  <c r="K8" i="10"/>
  <c r="K25" i="10"/>
  <c r="K21" i="10"/>
  <c r="K40" i="10"/>
  <c r="K36" i="10"/>
  <c r="K16" i="10"/>
  <c r="K27" i="10"/>
  <c r="K23" i="10"/>
  <c r="K19" i="10"/>
  <c r="D107" i="4"/>
  <c r="D108" i="4"/>
  <c r="D48" i="4"/>
  <c r="D46" i="4"/>
  <c r="D45" i="4"/>
  <c r="D49" i="4"/>
  <c r="D43" i="4"/>
  <c r="D41" i="4"/>
  <c r="D34" i="4"/>
  <c r="D33" i="4"/>
  <c r="D27" i="4"/>
  <c r="D79" i="4"/>
  <c r="D78" i="4"/>
  <c r="D77" i="4"/>
  <c r="D76" i="4"/>
  <c r="D75" i="4"/>
  <c r="D127" i="4"/>
  <c r="D126" i="4"/>
  <c r="D124" i="4"/>
  <c r="J77" i="4" l="1"/>
  <c r="F77" i="4"/>
  <c r="H77" i="4"/>
  <c r="J49" i="4"/>
  <c r="F49" i="4"/>
  <c r="H49" i="4"/>
  <c r="H108" i="4"/>
  <c r="J108" i="4"/>
  <c r="F108" i="4"/>
  <c r="H78" i="4"/>
  <c r="J78" i="4"/>
  <c r="F78" i="4"/>
  <c r="J45" i="4"/>
  <c r="F45" i="4"/>
  <c r="H45" i="4"/>
  <c r="F107" i="4"/>
  <c r="H107" i="4"/>
  <c r="J107" i="4"/>
  <c r="F79" i="4"/>
  <c r="H79" i="4"/>
  <c r="J79" i="4"/>
  <c r="J41" i="4"/>
  <c r="F41" i="4"/>
  <c r="H41" i="4"/>
  <c r="H46" i="4"/>
  <c r="J46" i="4"/>
  <c r="F46" i="4"/>
  <c r="H126" i="4"/>
  <c r="J126" i="4"/>
  <c r="F126" i="4"/>
  <c r="J33" i="4"/>
  <c r="F33" i="4"/>
  <c r="H33" i="4"/>
  <c r="H127" i="4"/>
  <c r="J127" i="4"/>
  <c r="F127" i="4"/>
  <c r="H34" i="4"/>
  <c r="J34" i="4"/>
  <c r="F34" i="4"/>
  <c r="F75" i="4"/>
  <c r="H75" i="4"/>
  <c r="J75" i="4"/>
  <c r="H124" i="4"/>
  <c r="J124" i="4"/>
  <c r="K124" i="4" s="1"/>
  <c r="F124" i="4"/>
  <c r="H76" i="4"/>
  <c r="F76" i="4"/>
  <c r="J76" i="4"/>
  <c r="F27" i="4"/>
  <c r="H27" i="4"/>
  <c r="J27" i="4"/>
  <c r="F43" i="4"/>
  <c r="H43" i="4"/>
  <c r="J43" i="4"/>
  <c r="H48" i="4"/>
  <c r="F48" i="4"/>
  <c r="J48" i="4"/>
  <c r="D47" i="4"/>
  <c r="D125" i="4"/>
  <c r="K108" i="4" l="1"/>
  <c r="K76" i="4"/>
  <c r="K49" i="4"/>
  <c r="K27" i="4"/>
  <c r="J125" i="4"/>
  <c r="H125" i="4"/>
  <c r="F125" i="4"/>
  <c r="K127" i="4"/>
  <c r="K78" i="4"/>
  <c r="F47" i="4"/>
  <c r="H47" i="4"/>
  <c r="J47" i="4"/>
  <c r="K34" i="4"/>
  <c r="K46" i="4"/>
  <c r="K41" i="4"/>
  <c r="K107" i="4"/>
  <c r="K33" i="4"/>
  <c r="K43" i="4"/>
  <c r="K75" i="4"/>
  <c r="K48" i="4"/>
  <c r="K126" i="4"/>
  <c r="K79" i="4"/>
  <c r="K45" i="4"/>
  <c r="K77" i="4"/>
  <c r="D28" i="4"/>
  <c r="D63" i="4"/>
  <c r="D13" i="8"/>
  <c r="D92" i="4"/>
  <c r="D112" i="4"/>
  <c r="K47" i="4" l="1"/>
  <c r="H92" i="4"/>
  <c r="F92" i="4"/>
  <c r="J92" i="4"/>
  <c r="K92" i="4" s="1"/>
  <c r="F63" i="4"/>
  <c r="H63" i="4"/>
  <c r="J63" i="4"/>
  <c r="H112" i="4"/>
  <c r="F112" i="4"/>
  <c r="J112" i="4"/>
  <c r="H28" i="4"/>
  <c r="F28" i="4"/>
  <c r="J28" i="4"/>
  <c r="K28" i="4" s="1"/>
  <c r="K125" i="4"/>
  <c r="J13" i="8"/>
  <c r="F13" i="8"/>
  <c r="H13" i="8"/>
  <c r="D113" i="4"/>
  <c r="D103" i="4"/>
  <c r="D95" i="4"/>
  <c r="D94" i="4"/>
  <c r="D93" i="4"/>
  <c r="D91" i="4"/>
  <c r="D84" i="4"/>
  <c r="D83" i="4"/>
  <c r="D82" i="4"/>
  <c r="D71" i="4"/>
  <c r="D69" i="4"/>
  <c r="D68" i="4"/>
  <c r="D73" i="4"/>
  <c r="D64" i="4"/>
  <c r="D55" i="4"/>
  <c r="H51" i="4"/>
  <c r="K51" i="4" s="1"/>
  <c r="H68" i="4" l="1"/>
  <c r="J68" i="4"/>
  <c r="F68" i="4"/>
  <c r="H94" i="4"/>
  <c r="J94" i="4"/>
  <c r="F94" i="4"/>
  <c r="H84" i="4"/>
  <c r="J84" i="4"/>
  <c r="K84" i="4" s="1"/>
  <c r="F84" i="4"/>
  <c r="F71" i="4"/>
  <c r="H71" i="4"/>
  <c r="J71" i="4"/>
  <c r="K71" i="4" s="1"/>
  <c r="F103" i="4"/>
  <c r="H103" i="4"/>
  <c r="J103" i="4"/>
  <c r="K63" i="4"/>
  <c r="F83" i="4"/>
  <c r="H83" i="4"/>
  <c r="J83" i="4"/>
  <c r="F55" i="4"/>
  <c r="H55" i="4"/>
  <c r="J55" i="4"/>
  <c r="J69" i="4"/>
  <c r="F69" i="4"/>
  <c r="H69" i="4"/>
  <c r="F95" i="4"/>
  <c r="H95" i="4"/>
  <c r="J95" i="4"/>
  <c r="K95" i="4" s="1"/>
  <c r="H64" i="4"/>
  <c r="F64" i="4"/>
  <c r="J64" i="4"/>
  <c r="D86" i="4"/>
  <c r="F91" i="4"/>
  <c r="H91" i="4"/>
  <c r="J91" i="4"/>
  <c r="K91" i="4" s="1"/>
  <c r="J73" i="4"/>
  <c r="K73" i="4" s="1"/>
  <c r="F73" i="4"/>
  <c r="H73" i="4"/>
  <c r="H82" i="4"/>
  <c r="J82" i="4"/>
  <c r="K82" i="4" s="1"/>
  <c r="F82" i="4"/>
  <c r="J93" i="4"/>
  <c r="F93" i="4"/>
  <c r="H93" i="4"/>
  <c r="J113" i="4"/>
  <c r="H113" i="4"/>
  <c r="F113" i="4"/>
  <c r="K112" i="4"/>
  <c r="K13" i="8"/>
  <c r="D62" i="4"/>
  <c r="D67" i="4"/>
  <c r="D31" i="4"/>
  <c r="D18" i="4"/>
  <c r="K103" i="4" l="1"/>
  <c r="K83" i="4"/>
  <c r="K64" i="4"/>
  <c r="F31" i="4"/>
  <c r="H31" i="4"/>
  <c r="J31" i="4"/>
  <c r="H86" i="4"/>
  <c r="J86" i="4"/>
  <c r="F86" i="4"/>
  <c r="F67" i="4"/>
  <c r="H67" i="4"/>
  <c r="J67" i="4"/>
  <c r="K69" i="4"/>
  <c r="K93" i="4"/>
  <c r="K55" i="4"/>
  <c r="K68" i="4"/>
  <c r="H62" i="4"/>
  <c r="J62" i="4"/>
  <c r="F62" i="4"/>
  <c r="H18" i="4"/>
  <c r="J18" i="4"/>
  <c r="F18" i="4"/>
  <c r="K113" i="4"/>
  <c r="K94" i="4"/>
  <c r="D99" i="4"/>
  <c r="K31" i="4" l="1"/>
  <c r="K62" i="4"/>
  <c r="K18" i="4"/>
  <c r="F99" i="4"/>
  <c r="H99" i="4"/>
  <c r="J99" i="4"/>
  <c r="K67" i="4"/>
  <c r="K86" i="4"/>
  <c r="J6" i="10"/>
  <c r="H6" i="10"/>
  <c r="F6" i="10"/>
  <c r="D29" i="10"/>
  <c r="K99" i="4" l="1"/>
  <c r="H29" i="10"/>
  <c r="J29" i="10"/>
  <c r="F29" i="10"/>
  <c r="F15" i="10"/>
  <c r="H15" i="10"/>
  <c r="J15" i="10"/>
  <c r="H17" i="10"/>
  <c r="J17" i="10"/>
  <c r="F17" i="10"/>
  <c r="F18" i="10"/>
  <c r="H18" i="10"/>
  <c r="J18" i="10"/>
  <c r="K6" i="10"/>
  <c r="D32" i="10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F6" i="9"/>
  <c r="F7" i="9"/>
  <c r="F8" i="9"/>
  <c r="F9" i="9"/>
  <c r="F10" i="9"/>
  <c r="F11" i="9"/>
  <c r="F12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K15" i="9" l="1"/>
  <c r="K7" i="9"/>
  <c r="K32" i="9"/>
  <c r="K30" i="9"/>
  <c r="K28" i="9"/>
  <c r="K24" i="9"/>
  <c r="K20" i="9"/>
  <c r="K36" i="9"/>
  <c r="K37" i="9"/>
  <c r="K34" i="9"/>
  <c r="K26" i="9"/>
  <c r="K22" i="9"/>
  <c r="K18" i="9"/>
  <c r="K33" i="9"/>
  <c r="K25" i="9"/>
  <c r="K21" i="9"/>
  <c r="K14" i="9"/>
  <c r="K9" i="9"/>
  <c r="K11" i="9"/>
  <c r="K10" i="9"/>
  <c r="K35" i="9"/>
  <c r="K31" i="9"/>
  <c r="K29" i="9"/>
  <c r="K27" i="9"/>
  <c r="K23" i="9"/>
  <c r="K19" i="9"/>
  <c r="K17" i="9"/>
  <c r="K16" i="9"/>
  <c r="K12" i="9"/>
  <c r="K8" i="9"/>
  <c r="K6" i="9"/>
  <c r="K15" i="10"/>
  <c r="K18" i="10"/>
  <c r="K17" i="10"/>
  <c r="K29" i="10"/>
  <c r="J32" i="10"/>
  <c r="F32" i="10"/>
  <c r="H32" i="10"/>
  <c r="J38" i="9"/>
  <c r="F13" i="9"/>
  <c r="K13" i="9" s="1"/>
  <c r="H38" i="9"/>
  <c r="D115" i="4"/>
  <c r="D70" i="4"/>
  <c r="D114" i="4"/>
  <c r="D109" i="4"/>
  <c r="D59" i="4"/>
  <c r="D57" i="4"/>
  <c r="H114" i="4" l="1"/>
  <c r="J114" i="4"/>
  <c r="F114" i="4"/>
  <c r="J57" i="4"/>
  <c r="F57" i="4"/>
  <c r="H57" i="4"/>
  <c r="F59" i="4"/>
  <c r="H59" i="4"/>
  <c r="J59" i="4"/>
  <c r="H115" i="4"/>
  <c r="J115" i="4"/>
  <c r="F115" i="4"/>
  <c r="H70" i="4"/>
  <c r="J70" i="4"/>
  <c r="F70" i="4"/>
  <c r="J109" i="4"/>
  <c r="K109" i="4" s="1"/>
  <c r="F109" i="4"/>
  <c r="H109" i="4"/>
  <c r="F38" i="9"/>
  <c r="K32" i="10"/>
  <c r="D56" i="4"/>
  <c r="K38" i="9"/>
  <c r="K57" i="4" l="1"/>
  <c r="K115" i="4"/>
  <c r="K70" i="4"/>
  <c r="K114" i="4"/>
  <c r="H56" i="4"/>
  <c r="F56" i="4"/>
  <c r="J56" i="4"/>
  <c r="K59" i="4"/>
  <c r="J7" i="8"/>
  <c r="J31" i="8" s="1"/>
  <c r="H7" i="8"/>
  <c r="H31" i="8" s="1"/>
  <c r="F7" i="8"/>
  <c r="F31" i="8" s="1"/>
  <c r="K56" i="4" l="1"/>
  <c r="K7" i="8"/>
  <c r="K31" i="8" s="1"/>
  <c r="J7" i="7" l="1"/>
  <c r="J15" i="7" s="1"/>
  <c r="H7" i="7"/>
  <c r="H15" i="7" s="1"/>
  <c r="F7" i="7"/>
  <c r="K49" i="10" l="1"/>
  <c r="K42" i="10"/>
  <c r="K7" i="7"/>
  <c r="K15" i="7" s="1"/>
  <c r="K46" i="9"/>
  <c r="K39" i="8"/>
  <c r="K23" i="7"/>
  <c r="K32" i="8"/>
  <c r="K43" i="10" l="1"/>
  <c r="K33" i="8"/>
  <c r="F15" i="7"/>
  <c r="K16" i="7" s="1"/>
  <c r="K44" i="10" l="1"/>
  <c r="K45" i="10" s="1"/>
  <c r="K34" i="8"/>
  <c r="K35" i="8" s="1"/>
  <c r="K36" i="8" s="1"/>
  <c r="K37" i="8" s="1"/>
  <c r="K38" i="8" s="1"/>
  <c r="K40" i="8" s="1"/>
  <c r="K41" i="8" s="1"/>
  <c r="K42" i="8" s="1"/>
  <c r="K17" i="7"/>
  <c r="D16" i="5"/>
  <c r="J6" i="5"/>
  <c r="H6" i="5"/>
  <c r="F6" i="5"/>
  <c r="H16" i="5" l="1"/>
  <c r="J16" i="5"/>
  <c r="F16" i="5"/>
  <c r="K18" i="7"/>
  <c r="K19" i="7" s="1"/>
  <c r="K20" i="7" s="1"/>
  <c r="K21" i="7" s="1"/>
  <c r="K22" i="7" s="1"/>
  <c r="K24" i="7" s="1"/>
  <c r="K25" i="7" s="1"/>
  <c r="K26" i="7" s="1"/>
  <c r="C9" i="6" s="1"/>
  <c r="K46" i="10"/>
  <c r="K47" i="10" s="1"/>
  <c r="K48" i="10" s="1"/>
  <c r="K50" i="10" s="1"/>
  <c r="K51" i="10" s="1"/>
  <c r="K52" i="10" s="1"/>
  <c r="J2" i="8"/>
  <c r="C10" i="6"/>
  <c r="K6" i="5"/>
  <c r="D39" i="4"/>
  <c r="D35" i="4"/>
  <c r="F35" i="4" l="1"/>
  <c r="H35" i="4"/>
  <c r="J35" i="4"/>
  <c r="K35" i="4" s="1"/>
  <c r="F39" i="4"/>
  <c r="H39" i="4"/>
  <c r="J39" i="4"/>
  <c r="K16" i="5"/>
  <c r="K17" i="5" s="1"/>
  <c r="J2" i="7"/>
  <c r="C12" i="6"/>
  <c r="J2" i="10"/>
  <c r="D36" i="4"/>
  <c r="D37" i="4"/>
  <c r="D38" i="4"/>
  <c r="H36" i="4" l="1"/>
  <c r="F36" i="4"/>
  <c r="J36" i="4"/>
  <c r="K39" i="4"/>
  <c r="H38" i="4"/>
  <c r="J38" i="4"/>
  <c r="F38" i="4"/>
  <c r="J37" i="4"/>
  <c r="K37" i="4" s="1"/>
  <c r="F37" i="4"/>
  <c r="H37" i="4"/>
  <c r="J17" i="5"/>
  <c r="K36" i="4" l="1"/>
  <c r="K38" i="4"/>
  <c r="H17" i="5"/>
  <c r="F17" i="5"/>
  <c r="K18" i="5" s="1"/>
  <c r="K19" i="5" s="1"/>
  <c r="K20" i="5" s="1"/>
  <c r="D111" i="4"/>
  <c r="D106" i="4"/>
  <c r="D110" i="4"/>
  <c r="F111" i="4" l="1"/>
  <c r="H111" i="4"/>
  <c r="J111" i="4"/>
  <c r="H110" i="4"/>
  <c r="J110" i="4"/>
  <c r="F110" i="4"/>
  <c r="H106" i="4"/>
  <c r="J106" i="4"/>
  <c r="F106" i="4"/>
  <c r="K25" i="5"/>
  <c r="K21" i="5"/>
  <c r="K22" i="5" s="1"/>
  <c r="K23" i="5" s="1"/>
  <c r="K24" i="5" s="1"/>
  <c r="K111" i="4" l="1"/>
  <c r="K106" i="4"/>
  <c r="K110" i="4"/>
  <c r="K26" i="5"/>
  <c r="K27" i="5" s="1"/>
  <c r="K28" i="5" s="1"/>
  <c r="D24" i="4"/>
  <c r="H24" i="4" l="1"/>
  <c r="F24" i="4"/>
  <c r="J24" i="4"/>
  <c r="K24" i="4" s="1"/>
  <c r="J2" i="5"/>
  <c r="D53" i="4" l="1"/>
  <c r="D54" i="4"/>
  <c r="D60" i="4"/>
  <c r="H60" i="4" l="1"/>
  <c r="J60" i="4"/>
  <c r="F60" i="4"/>
  <c r="H54" i="4"/>
  <c r="J54" i="4"/>
  <c r="F54" i="4"/>
  <c r="J53" i="4"/>
  <c r="F53" i="4"/>
  <c r="H53" i="4"/>
  <c r="D52" i="4"/>
  <c r="D30" i="4"/>
  <c r="D29" i="4"/>
  <c r="J29" i="4" l="1"/>
  <c r="F29" i="4"/>
  <c r="H29" i="4"/>
  <c r="K53" i="4"/>
  <c r="H30" i="4"/>
  <c r="J30" i="4"/>
  <c r="F30" i="4"/>
  <c r="H52" i="4"/>
  <c r="J52" i="4"/>
  <c r="F52" i="4"/>
  <c r="K60" i="4"/>
  <c r="K54" i="4"/>
  <c r="J12" i="4"/>
  <c r="K30" i="4" l="1"/>
  <c r="J131" i="4"/>
  <c r="K52" i="4"/>
  <c r="K29" i="4"/>
  <c r="F12" i="4"/>
  <c r="F131" i="4" s="1"/>
  <c r="K132" i="4" l="1"/>
  <c r="H12" i="4"/>
  <c r="H131" i="4" s="1"/>
  <c r="K12" i="4" l="1"/>
  <c r="K131" i="4" s="1"/>
  <c r="K139" i="4"/>
  <c r="K133" i="4" l="1"/>
  <c r="K134" i="4" s="1"/>
  <c r="K135" i="4" s="1"/>
  <c r="K136" i="4" s="1"/>
  <c r="K137" i="4" s="1"/>
  <c r="K138" i="4" l="1"/>
  <c r="K140" i="4" s="1"/>
  <c r="K141" i="4" s="1"/>
  <c r="K142" i="4" s="1"/>
  <c r="J7" i="4" s="1"/>
  <c r="C7" i="6" s="1"/>
  <c r="K39" i="9"/>
  <c r="K40" i="9" s="1"/>
  <c r="K41" i="9" l="1"/>
  <c r="K42" i="9" s="1"/>
  <c r="K43" i="9" l="1"/>
  <c r="K44" i="9" s="1"/>
  <c r="K45" i="9" s="1"/>
  <c r="K47" i="9" s="1"/>
  <c r="K48" i="9" s="1"/>
  <c r="K49" i="9" s="1"/>
  <c r="J2" i="9" l="1"/>
  <c r="C11" i="6"/>
</calcChain>
</file>

<file path=xl/sharedStrings.xml><?xml version="1.0" encoding="utf-8"?>
<sst xmlns="http://schemas.openxmlformats.org/spreadsheetml/2006/main" count="632" uniqueCount="261">
  <si>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</si>
  <si>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</si>
  <si>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</si>
  <si>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</si>
  <si>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</si>
  <si>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</si>
  <si>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</si>
  <si>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</si>
  <si>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</si>
  <si>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</si>
  <si>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</si>
  <si>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</si>
  <si>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</si>
  <si>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</si>
  <si>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</si>
  <si>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</si>
  <si>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</si>
  <si>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</si>
  <si>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</si>
  <si>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</si>
  <si>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</si>
  <si>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ცალი</t>
  </si>
  <si>
    <t xml:space="preserve">ფითხი   </t>
  </si>
  <si>
    <t xml:space="preserve">ზუმფარა     0.009 </t>
  </si>
  <si>
    <t>საპენსიო დანარიცხები</t>
  </si>
  <si>
    <t>შეადგინა</t>
  </si>
  <si>
    <t>საორიენტაციო სახარჯთაღრიცხვო  ღირ-ბა    ლარი</t>
  </si>
  <si>
    <t>2. სამშენებლო  სამუშაოები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</si>
  <si>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</si>
  <si>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</si>
  <si>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</si>
  <si>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სამღებრო ბადე ლენტა</t>
  </si>
  <si>
    <t>სამღებრო კუთხოვანა</t>
  </si>
  <si>
    <t>მ³</t>
  </si>
  <si>
    <t>ფილების სამონტაჟო დეტალები პლასტიკატის</t>
  </si>
  <si>
    <t>თვითსწორებადი იატაკის ფხვნილი</t>
  </si>
  <si>
    <t xml:space="preserve">თაბ.მუყ. ფილა  ნესტგამძლე    </t>
  </si>
  <si>
    <t>საიზოლაციო ლენტი იატაკის პროფილზე</t>
  </si>
  <si>
    <t>ცალ</t>
  </si>
  <si>
    <r>
      <t>მ</t>
    </r>
    <r>
      <rPr>
        <sz val="9"/>
        <color theme="1"/>
        <rFont val="Cambria"/>
        <family val="1"/>
        <charset val="204"/>
      </rPr>
      <t>³</t>
    </r>
  </si>
  <si>
    <r>
      <t>მ</t>
    </r>
    <r>
      <rPr>
        <sz val="9"/>
        <color theme="1"/>
        <rFont val="Cambria"/>
        <family val="1"/>
        <charset val="204"/>
      </rPr>
      <t>²</t>
    </r>
  </si>
  <si>
    <t>ტნ</t>
  </si>
  <si>
    <t xml:space="preserve">სხვა მასალები    </t>
  </si>
  <si>
    <t>ქვიშა-ცემენტის ხსნარი        M100</t>
  </si>
  <si>
    <t>სამშენებლო ნარჩენების შეგროვება-გატანა-დატვირთვა ა/მ-ზე</t>
  </si>
  <si>
    <t>სამშენებლო ნარჩენების ტრანსპორტირება 15 კმ მანძილზე</t>
  </si>
  <si>
    <t xml:space="preserve">ზედაპირის სასწორებელი პროფილი 0.35*35*3000მმ (მაიაკი) </t>
  </si>
  <si>
    <r>
      <t>მ</t>
    </r>
    <r>
      <rPr>
        <sz val="9"/>
        <color theme="1"/>
        <rFont val="Calibri"/>
        <family val="2"/>
        <charset val="204"/>
      </rPr>
      <t>²</t>
    </r>
  </si>
  <si>
    <t>გრუნტი (თვითსწორებდზე)</t>
  </si>
  <si>
    <t>კერამიკული ფილა კფაელი  RAL 9003, 200X400</t>
  </si>
  <si>
    <t>ცემენტი</t>
  </si>
  <si>
    <t xml:space="preserve">ბარიტი </t>
  </si>
  <si>
    <t>მავთულბადე (ჭერზე ასკრავი ლესვისათვის)</t>
  </si>
  <si>
    <t xml:space="preserve">ბლოკი  20Χ40Χ20      </t>
  </si>
  <si>
    <t>ქვიშა</t>
  </si>
  <si>
    <t xml:space="preserve">თაბ.მუყ. ფილა </t>
  </si>
  <si>
    <t>თ/მუყაოს ტიხრები კომბინირებული ბგერა თბო იზოლაციით 100 მმ</t>
  </si>
  <si>
    <t>პროფილები დგარის CW 75*0,5 მმ, მიმმართვ. UW75*0,5; ხრახნები, გამჭედი დუბელი და სხვა მასალები 1მ² ტიხარზე</t>
  </si>
  <si>
    <t>პროფილი CD 27/60/27/0.50; UD 0.50 და  ხრახნები, გამჭედი დუბელი და სხვა მასალები 1მ² მოპირკეთებაზე</t>
  </si>
  <si>
    <t>იატაკები</t>
  </si>
  <si>
    <t>კედლები, ტიხრები</t>
  </si>
  <si>
    <t>ჭერი</t>
  </si>
  <si>
    <t xml:space="preserve">არმსტრონგის შეკიდული ჭერის მოწყობა </t>
  </si>
  <si>
    <t>ამოჭრილი ღიობების ფერდილების შელესვა</t>
  </si>
  <si>
    <t>საღებავის გრუნტი</t>
  </si>
  <si>
    <t>რენტგენოდამცავი მინის მონტაჟი 100X80 სმ</t>
  </si>
  <si>
    <t>ღებვა</t>
  </si>
  <si>
    <t>სხვა დამხმარე მასალები</t>
  </si>
  <si>
    <t xml:space="preserve">ვინილის პლინტუსის მოწყობა  </t>
  </si>
  <si>
    <t>ვინილი ანტისტატიკური სამედიცინო დანიშნ.</t>
  </si>
  <si>
    <t>ძაფი პოლივინილქლორიდის</t>
  </si>
  <si>
    <t xml:space="preserve">ვინილის წებო უზინი ან მსგავსი    </t>
  </si>
  <si>
    <t xml:space="preserve">წებო ბიზონკიტი ან მსგავსი </t>
  </si>
  <si>
    <t>წებო გრაფიტის (ანტისტატიკური ვინილისათვის)</t>
  </si>
  <si>
    <t xml:space="preserve"> </t>
  </si>
  <si>
    <t>მილკვადრატი 40X40X3 მმ</t>
  </si>
  <si>
    <r>
      <t xml:space="preserve">ლითონის სახანძრო კიბის მონტაჟი IV სართულამდე გვერდით ფასადიდან </t>
    </r>
    <r>
      <rPr>
        <sz val="10"/>
        <color theme="1"/>
        <rFont val="Sylfaen"/>
        <family val="1"/>
      </rPr>
      <t>(კონსტრუქციული მონტაჟის დეტალები დაზუსტდეს ადგილზე დამკვეთის მითითებით)</t>
    </r>
  </si>
  <si>
    <t>მილკვადრატი 40X20X2 მმ</t>
  </si>
  <si>
    <t>მილკვადრატი 120X80X3  მმ</t>
  </si>
  <si>
    <t>დაღარული ლითონის ფურცელი 2 მმ</t>
  </si>
  <si>
    <t>ჩასადუღებელი ლითონის დეტალები</t>
  </si>
  <si>
    <t>ჩასამაგრებელი ლითონის დეტალები</t>
  </si>
  <si>
    <t>საღებავი ანტიკოროზიული შავი</t>
  </si>
  <si>
    <t>საღებავის გამხსნელი</t>
  </si>
  <si>
    <t>ლიტ</t>
  </si>
  <si>
    <t>ელექტროდი</t>
  </si>
  <si>
    <t>სამშენებლო სამუშაოები</t>
  </si>
  <si>
    <t>პაჩ-პანელი Cat5e კაბელისთვის, UTP/FTP; T568A და
T568B სტანდარტი; RJ45; მარკირების ადგილი; rack
mountable; მოოქროვება 3U; IDC კონექტორის ციკლი -
200მინ; RJ45 ბუდის სასიცოცხლო ციკლი 750 მინ.</t>
  </si>
  <si>
    <t xml:space="preserve"> Cat5e, შიდა გამოყენების ; FTP; ერთჟილიანი 8 წვერი,
4 წყვილად ხვეული; 100% სპილენძი; კვეთა 0.48-0.5მმ;
სამუშაო დიაპაზონი -15+50C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</si>
  <si>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</si>
  <si>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>პლასტმასის უნაგირიანი ლურსმანი</t>
  </si>
  <si>
    <t>ც</t>
  </si>
  <si>
    <t>ხამუთი 180X4.5 mm</t>
  </si>
  <si>
    <t>სახანძრო უსაფრთხოება</t>
  </si>
  <si>
    <t>სანტექნიკა</t>
  </si>
  <si>
    <t>Cat5e კაბელისთვის, UTP/FTP; T568A და T568B
სტანდარტი; 1 ბუდე RJ45; მოოქროვება 3U;
მარკირების ადგილი; RoHS სერთიფიცირება;
(პანელით,სოკეტით, ჩარჩოთი)</t>
  </si>
  <si>
    <t xml:space="preserve">პლასტმასის საკაბელო  კორობი 40X20 სამაგრით </t>
  </si>
  <si>
    <t>24U  საკომუნიკაციო კარადა (რეკი) 1000x800 მმ</t>
  </si>
  <si>
    <t xml:space="preserve"> სუსტი დენები, კომპიუტერული დაქსელვა</t>
  </si>
  <si>
    <t>ქსელის ტესტირება დოკუმენტური რეპორტით</t>
  </si>
  <si>
    <t>ზედნადები ხარჯი ხელფასიდან</t>
  </si>
  <si>
    <t>საპენსიო დანარიცხი</t>
  </si>
  <si>
    <t>დღგ</t>
  </si>
  <si>
    <t>საერთო ჯამი</t>
  </si>
  <si>
    <t>კომპიუტერული დაქსელვა</t>
  </si>
  <si>
    <t>ელექტროობა</t>
  </si>
  <si>
    <t>სახანძრო სიგნალიზაცია</t>
  </si>
  <si>
    <t>სანტექნუკური სამუშაოები</t>
  </si>
  <si>
    <t>სასიგნალო ხელის ღილაკი მისამართიანი, მოკლე ჩართვის იზოლატორით, სამონტაჟო ძირით</t>
  </si>
  <si>
    <t>კვამლის სახანძრო სენსორი სამონტაჟო ძირით</t>
  </si>
  <si>
    <t>მისამართიანი მრავალფუნქციონალური (მულტი) კვამლის  სახანძრო სენსორი  სამონტაჟო ძირით</t>
  </si>
  <si>
    <t>კედლის მისამართიანი  სასიგნალო საყვირი კომბინირებული, მოკლე ჩართვის იზოლატორით, ნათებით და ხმოვანი სიგნალით, სამონტაჟო ძირით</t>
  </si>
  <si>
    <t xml:space="preserve"> საკომუნიკაციო კაბელი ცეცხლგამძლე სამაგრებით  3 X 0.8 </t>
  </si>
  <si>
    <t>მისამრთიანი მართვის პანელი ინტეგრირებული აკუმულიატორით, ლედ ეკრანით, სრული კომპლექტაციით</t>
  </si>
  <si>
    <t>კრეფსითი</t>
  </si>
  <si>
    <t xml:space="preserve">გეგმიური დაგროვება  </t>
  </si>
  <si>
    <t>გათბობა/გაგრილება/ვენტილაცია</t>
  </si>
  <si>
    <t>წყალგაყვანილობა</t>
  </si>
  <si>
    <t>ფასონური დეტალები</t>
  </si>
  <si>
    <t>წყალარინება</t>
  </si>
  <si>
    <t>პლასტმასის დ50 მმ კანალიზაციის მილის მონტაჟი</t>
  </si>
  <si>
    <t>პლასტმასის დ 100 მმ კანალიზაციის მილის მონტაჟი</t>
  </si>
  <si>
    <t xml:space="preserve">უნიტაზი ჩამრეცხი ავზით </t>
  </si>
  <si>
    <t>ტრაპი    დ50მმ</t>
  </si>
  <si>
    <t>სპილენძის ძარღვიანი კაბელი  0.4კვ. კვეთ: (5X2.5)მმ კვ</t>
  </si>
  <si>
    <t>სადენების სამაგრი სკობები</t>
  </si>
  <si>
    <t>საიზოლაციო ლენტი</t>
  </si>
  <si>
    <t>ჩამრთველი ერთ  კლავიშიანი,  6ა  220ვ  კლავიშები, ჩარჩო საკომუტაციო მოწყობილობა</t>
  </si>
  <si>
    <t>ჩამრთველი ორ  კლავიშიანი,  10ა  220ვ  კლავიშები, ჩარჩო საკომუტაციო მოწყობილობა</t>
  </si>
  <si>
    <t>გამანაწილებელი კოლოფი  მომჭერების რიგით 2.5მმკვ</t>
  </si>
  <si>
    <t>დუბელშურუპი  6*35</t>
  </si>
  <si>
    <t xml:space="preserve"> LED სანათი დიოდური დაცვით   (1X12) vt, 220v,  IP 31 დაცვით შეკიდულ ჭერში ჩაფლული დ=17სმ</t>
  </si>
  <si>
    <t xml:space="preserve"> LED სანათი დიოდური დაცვით (1X12) vt, 220v,  IP 31 კედელზე მისამაგრებელი ბრის ტიპის</t>
  </si>
  <si>
    <t>d25-იანი გოფრე არა აალებადი</t>
  </si>
  <si>
    <t>საკაბელო სამაგრი აბზინდი 25mm</t>
  </si>
  <si>
    <t xml:space="preserve">კედელში სამონტაჟო პლ.  კოლოფი </t>
  </si>
  <si>
    <t>გ/მ</t>
  </si>
  <si>
    <t>ელ.სამონტაჟო სამუშაოები</t>
  </si>
  <si>
    <t xml:space="preserve">სპილენძის 3X2,5mm2 კაბელის  მონტაჟი </t>
  </si>
  <si>
    <t xml:space="preserve">სპილენძის 3X4mm2 კაბელის მონტაჟი </t>
  </si>
  <si>
    <t xml:space="preserve">სპილენძის 3X1,5mm2  კაბელის  მონტაჟი </t>
  </si>
  <si>
    <t>80*40მმ კაბელ-არხების მონტაჟი (გადაბმებით, მუხლებითა და ჩამკეტი ხუფებით)</t>
  </si>
  <si>
    <t>ლარ</t>
  </si>
  <si>
    <t xml:space="preserve">სხვა დამხმარე მასალები </t>
  </si>
  <si>
    <t>კომპ.</t>
  </si>
  <si>
    <t>გრძ/მ</t>
  </si>
  <si>
    <t xml:space="preserve">პლასტმასის სამაგრი კაბელის 25mm </t>
  </si>
  <si>
    <t>ხელსაბანი შემრევით, სრული კომპლექტი</t>
  </si>
  <si>
    <t xml:space="preserve">ფასონური დეტალები და დამხმარე მასალები  </t>
  </si>
  <si>
    <t>პოლიეთილენის ცივი წყლის მილის მონტაჟი SDR11 PN 16 Ø20</t>
  </si>
  <si>
    <t>პოლიეთილენის ცივი წყლის მილის მონტაჟი SDR11 PN 16 Ø 25</t>
  </si>
  <si>
    <t>პოლიეთილენის ცივი წყლის მილის მონტაჟი SDR11 PN 16 Ø 32</t>
  </si>
  <si>
    <t>პოლიეთილენის ცხელი წყლის მილი მინაბოჭკოვანი SDR11 PN 16 Ø20</t>
  </si>
  <si>
    <t>პოლიეთილენის ცხელი წყლის მილი მინაბოჭკოვანი SDR11 PN 16 Ø25</t>
  </si>
  <si>
    <t>პოლიეთილენის ცხელი წყლის მილი მინაბოჭკოვანი SDR11 PN 16 Ø 32</t>
  </si>
  <si>
    <t>შეასფუთი კაუჩუკის თბოიზოლაციის მილი</t>
  </si>
  <si>
    <t xml:space="preserve"> Ø20 მმ არკო ვენტილი გადამყვანით</t>
  </si>
  <si>
    <r>
      <rPr>
        <b/>
        <sz val="10"/>
        <rFont val="Sylfaen"/>
        <family val="1"/>
      </rPr>
      <t xml:space="preserve">შშპ </t>
    </r>
    <r>
      <rPr>
        <sz val="10"/>
        <rFont val="Sylfaen"/>
        <family val="1"/>
      </rPr>
      <t>- სათვის  უნიტაზი ჩამრეცხი ავზით, ხელსაბანი შემრევით, ადაპტირების აქსესუარები , სრული კომპლექტაცია</t>
    </r>
  </si>
  <si>
    <t>ემულსიური საღებავი წმენდადი</t>
  </si>
  <si>
    <t>საიზოლაციო მასალა  მინაბამბა 50 მმ</t>
  </si>
  <si>
    <t>პლასტმასის გამანაწ. კარადა საკეტით,  რენტგენზე</t>
  </si>
  <si>
    <t>სამფაზა ავტომატური ამომრთველი 630ა,380ვ</t>
  </si>
  <si>
    <t>სამფაზა ავტომატური ამომრთველი 200ა,380ვ</t>
  </si>
  <si>
    <t>სამფაზა ავტომატური ამომრთველი  400ა,380ვ</t>
  </si>
  <si>
    <t>სამფაზა ავტომატური ამომრთველი  20ა,380ვ</t>
  </si>
  <si>
    <t>ერთფაზა ავტომატური ამომრთველი  25ა,220ვ</t>
  </si>
  <si>
    <t>ერთფაზა ავტომატური ამომრთველი  25ა,220ვ, დიფ.დაცვით</t>
  </si>
  <si>
    <t>ერთფაზა ავტომატური ამომრთველი  16ა,220ვ</t>
  </si>
  <si>
    <t>ერთფაზა ავტომატური ამომრთველი  16ა,220ვ, დიფ.დაცვით</t>
  </si>
  <si>
    <t>ერთფაზა ავტომატური ამომრთველი  10ა,220ვ</t>
  </si>
  <si>
    <t>სპილენძის ძარღვიანი კაბელი  0.4კვ. კვეთ: (3X50+1X25)მმკვ</t>
  </si>
  <si>
    <t>სპილენძის ძარღვიანი კაბელი  0.4კვ. კვეთ: (5X6)მმ კვ</t>
  </si>
  <si>
    <t xml:space="preserve">შტეფსელური როზეტი დამიწების კონტაქტით,  ღია დაყ. 10ა, 230ვ  </t>
  </si>
  <si>
    <t xml:space="preserve">შტეფსელური როზეტი დამიწების კონტაქტით,  დახურული დაყ. 10ა, 230ვ </t>
  </si>
  <si>
    <t xml:space="preserve">არმსტრონგის ჭერის  კარკასი დეტალებით </t>
  </si>
  <si>
    <t>გადამყვანი "ამერიკანკა"</t>
  </si>
  <si>
    <t>სპილენძის მილი Ø6.35, 10mm სისქის კაუჩულის იზოლაციით</t>
  </si>
  <si>
    <t>სპილენძის მილი Ø12.7, 10mm სისქის კაუჩულის იზოლაციით</t>
  </si>
  <si>
    <t>მოდინებითი სისტემა</t>
  </si>
  <si>
    <t>კვადრატული დიფუზორი 600×600 პლენუმბოქისთ და ხარჯის რეგულატორით</t>
  </si>
  <si>
    <t xml:space="preserve">მრგვალი რეგულირებადი დიფუზორი Ø125 </t>
  </si>
  <si>
    <t>თბოიზოლირებული მოქნილი ჰაერსატარი Ø125</t>
  </si>
  <si>
    <t>თბოიზოლირებული მოქნილი ჰაერსატარი Ø150</t>
  </si>
  <si>
    <t>თბოიზოლირებული მოქნილი ჰაერსატარი Ø200</t>
  </si>
  <si>
    <t>თბოიზოლირებული მოქნილი ჰაერსატარი Ø250</t>
  </si>
  <si>
    <t>ჰაერსატარი მოთუთიებული ფურცლოვანი თუნუქისგან დამზადებული, თუნუქის სისქე 0.5 მმ</t>
  </si>
  <si>
    <t>ჰაერსატარი მოთუთიებული ფურცლოვანი თუნუქისგან დამზადებული, თუნუქის სისქე 0.6 მმ</t>
  </si>
  <si>
    <t>ჰაერსატარი მოთუთიებული ფურცლოვანი თუნუქისგან დამზადებული, თუნუქის სისქე 0.7 მმ</t>
  </si>
  <si>
    <t>9მმ ჰაერსატარის თვითწებადი იზოლაცია</t>
  </si>
  <si>
    <t>გაწოვი სისტემა</t>
  </si>
  <si>
    <t>კვადრატული დიფუზორი 600×600 პლენუმბოქსით და ხარჯის რეგულატორით</t>
  </si>
  <si>
    <t>სველი წერტილების, რენდგენის და ლაბორატორიის გამწოვი სისტემა</t>
  </si>
  <si>
    <t>გრძ./მ</t>
  </si>
  <si>
    <r>
      <t>მ</t>
    </r>
    <r>
      <rPr>
        <vertAlign val="superscript"/>
        <sz val="10"/>
        <rFont val="Sylfaen"/>
        <family val="1"/>
      </rPr>
      <t>2</t>
    </r>
  </si>
  <si>
    <r>
      <t>ვენტილატორი უკუსარქველით 500 m</t>
    </r>
    <r>
      <rPr>
        <vertAlign val="superscript"/>
        <sz val="10"/>
        <rFont val="Sylfaen"/>
        <family val="1"/>
      </rPr>
      <t>3</t>
    </r>
    <r>
      <rPr>
        <sz val="10"/>
        <rFont val="Sylfaen"/>
        <family val="1"/>
      </rPr>
      <t>/h 150pa</t>
    </r>
  </si>
  <si>
    <t xml:space="preserve"> მოქნილი ჰაერსატარი Ø125</t>
  </si>
  <si>
    <t xml:space="preserve"> მოქნილი ჰაერსატარი Ø150</t>
  </si>
  <si>
    <t xml:space="preserve"> მოქნილი ჰაერსატარი Ø200</t>
  </si>
  <si>
    <t xml:space="preserve">ქ. თბილისი, პატარძეულის ქ. №44, პოლიკლინიკის მოწყობა-რეკონსტრუქციის სამუშაოები                          </t>
  </si>
  <si>
    <t>სარდაფში სამრეცხაოს იატაკზე არსებული ლითონის ანკერების დემონტაჟი</t>
  </si>
  <si>
    <t>საკანალიზაციო და წყალგაყვანილობის მილების დემონტაჟი სამრეცხაოში</t>
  </si>
  <si>
    <t>პირველ სართულზე შესასვლელ ჰოლში და სააფთიაქო ფართში შპალერის ფენილის მოხსნა და კედლების გასუფთავება</t>
  </si>
  <si>
    <t>ბეტონის ბლოკის 24 სმ კედელების დემონტაჟი II-III-IV სართულებზე</t>
  </si>
  <si>
    <t>თვითსწორებადი იატაკის მოწყობა რენტგენის ოთახში</t>
  </si>
  <si>
    <t xml:space="preserve">კაფელის მოწყობა კედლებზე </t>
  </si>
  <si>
    <t xml:space="preserve">რენტგენის ოთახის კედლების ამოშენება 20Χ40Χ20 ზომის სავსე ბლოკით </t>
  </si>
  <si>
    <t>არმსტრონგის ჭერის ნესტგამძლე ფილები</t>
  </si>
  <si>
    <t>კარის ბლოკები</t>
  </si>
  <si>
    <t>მდფ კარის ბლოკი ერთფრთიანი შიდა საკეტით 80X210  6 ც</t>
  </si>
  <si>
    <t>მდფ კარის ბლოკი ერთფრთიანი არსებული</t>
  </si>
  <si>
    <t>კარის ბლოკების მონტაჟი</t>
  </si>
  <si>
    <t xml:space="preserve">რენტგენოდამცავი ლითონის კარი ორფრთიანი, ასიმეტრიული ჭრით, 125X210  1 ც  </t>
  </si>
  <si>
    <t>სამონტაჟო ქაფი</t>
  </si>
  <si>
    <t>მდფ კარის ბლოკი ერთფრთიანი 110X220    1 ც , მაღალი ხარისხის საკეტით, სახელური სამდიცინო დანიშნულების სტანდარტით</t>
  </si>
  <si>
    <t>საკეტსახელური  მაღალი ხარისხის  სამდიცინო დანიშნულების სტანდარტით</t>
  </si>
  <si>
    <t>სამონტაჟო ანკერები და სხვა დეტალები</t>
  </si>
  <si>
    <t xml:space="preserve">არსებულ მდფ კარის ბლოკებზე საკეტსახელურების მონტაჟი </t>
  </si>
  <si>
    <t xml:space="preserve">არსებულ მდფ კარის ბლოკებზე საკეტსახელურების ჭრილებზე უჟანგავი ლითონის ფურცლის ფირფიტების მონტაჟი </t>
  </si>
  <si>
    <t>უჟანგავი ლითონის ფურცლის 100X250X1 მმ ფირფიტა</t>
  </si>
  <si>
    <t xml:space="preserve">მინის ჩარჩო </t>
  </si>
  <si>
    <t>სამონტაჟო დეტალები და დამხმარე მასალა</t>
  </si>
  <si>
    <r>
      <t>თ/მუყაოს მოპირკეთება</t>
    </r>
    <r>
      <rPr>
        <sz val="10"/>
        <color theme="1"/>
        <rFont val="Sylfaen"/>
        <family val="1"/>
      </rPr>
      <t xml:space="preserve"> (მათ შორის შენობის ტეპერატურულ  ნაკერთან დაბზარული ზედაპირი)</t>
    </r>
  </si>
  <si>
    <t>თვითწბვადი ბადე მინაბოჭკოვანი დაზიანებული/დაბზარული ადგილებისათვის</t>
  </si>
  <si>
    <t>ფლიზელინის ქაღალდი</t>
  </si>
  <si>
    <t>შენობების მიეთების ნაკერებთან დაბზარული თაბ.მუყ. ფენილის დემონტჟი</t>
  </si>
  <si>
    <t>კარის ბლოკების დემონტაჟი I-II-III-IV სართულებზე</t>
  </si>
  <si>
    <t>შშმპ-ს ტუალეტისათვის მდფ კარის ბლოკი ერთფრთიანი შიდა საკეტით, სახელური სამდიცინო დანიშნულების სტანდარტით 110X210 სმ</t>
  </si>
  <si>
    <t>ბეტონის ბლოკის კედელში კარის ღიობის ამოჭრა I-II-III-IV სართულებზე</t>
  </si>
  <si>
    <t>თაბ.მუყ. ტიხარში კარის ღიობის ამოჭრა I სართულზე</t>
  </si>
  <si>
    <t xml:space="preserve">რენტგენოდამცავი ლითონის კარი ერთფრთიანი, 80X210  1 ც  </t>
  </si>
  <si>
    <t>მილკვადრატი 100X100X5 მმ</t>
  </si>
  <si>
    <t>ჭერის, ტიხრებისა და კედლების დამუშავება და შეღებვა ემულსიური საღებავით</t>
  </si>
  <si>
    <t>საღებავი ანტიბაქტერიული</t>
  </si>
  <si>
    <t>ლამინატის იატაკის დემონტაჟიდემონტჟი</t>
  </si>
  <si>
    <t>ვინილი სამედიცინო დანიშნ.</t>
  </si>
  <si>
    <t xml:space="preserve">კარის მარმარილოს ზღუდარებზე ალუმინის სამკუთხა პროფილის მონტაჟი ორივე მხრიდან </t>
  </si>
  <si>
    <t>ალუმინის სამკუთხა პროფილი10*12*10მმ</t>
  </si>
  <si>
    <t>სილიკონი 310 მლგ</t>
  </si>
  <si>
    <t>ფუგა     (ფილის ფერი)</t>
  </si>
  <si>
    <t>სამონტაჟო მაკომპლექტებელი პლასტიკატის</t>
  </si>
  <si>
    <t>კერამოგრანიტის არსებულის მსგავსი</t>
  </si>
  <si>
    <r>
      <t xml:space="preserve">კერამოგრანიტის ფილების მოწყობა  იატაკზე </t>
    </r>
    <r>
      <rPr>
        <sz val="10"/>
        <color theme="1"/>
        <rFont val="Sylfaen"/>
        <family val="1"/>
      </rPr>
      <t>(დამკვეთთან შეთანხმებით დაზუსტდეს დემონტაჟების შემდეგ)</t>
    </r>
  </si>
  <si>
    <t>საწარმოო ნიჟარა უჟანგავი ლითონის, შემრევით</t>
  </si>
  <si>
    <t>სასტერილიზაციოს ნიჟარები სრული კომპლექტაციით</t>
  </si>
  <si>
    <t>კონდიციონერი ინვერტორული, გაგრილება/გათბობა, 24000 BTU, შიდა და გარე ბლოკი, მართვის პულტით და ავტომატიკით, სრული კომპლექტაციით</t>
  </si>
  <si>
    <t>კონდიციონერი ინვერტორული, გაგრილება/გათბობა, 9000 BTU, შიდა და გარე ბლოკი, მართვის პულტით და ავტომატიკით, სრული კომპლექტაციით</t>
  </si>
  <si>
    <t>კონდიციონერი ინვერტორული, გაგრილება/გათბობა, 12000 BTU, შიდა და გარე ბლოკი, მართვის პულტით და ავტომატიკით, სრული კომპლექტაციით</t>
  </si>
  <si>
    <t xml:space="preserve">სპილენძის მილების ფასონური ნაწილები, სამაგრები და დამხმარე მასალები </t>
  </si>
  <si>
    <t>ჰაერსატარის სამონტაჟო დამხმარე მასალები</t>
  </si>
  <si>
    <t xml:space="preserve">ზედნადები ხარჯი </t>
  </si>
  <si>
    <t>პლასტმასის გამანაწ. კარადა საკეტით 0.4 კვ,24 მოდ.</t>
  </si>
  <si>
    <t>რენტგენის ლითონის კარის ბლოკების დემონტაჟი არსებულ კლინიკაში და ტრანსპორტირებით 2 ცალი</t>
  </si>
  <si>
    <t>რადიოლოგიის რენტგენოდამცავი მინის დემონტაჟი/მონტაჟი</t>
  </si>
  <si>
    <t>საშხაპის შუშის კედლების და კარკასის დემონტაჟი</t>
  </si>
  <si>
    <t>რენტგენის ოთახის კედლების და ჭერის შელესვა ბარიტის 5სმ ფენით</t>
  </si>
  <si>
    <t>იატაკზე ვინილის სფარის მოწყობა  რენტგენისა და სამანიპულაციოს ოთახში</t>
  </si>
  <si>
    <t>0 სართულზე საკანალიზაციო საკანალიზაციო ტუმბო მექანიზმის მონტაჟი</t>
  </si>
  <si>
    <t>საკანალიზაციო სადრენაჟე ელ.ტუმბო ყუთით</t>
  </si>
  <si>
    <t xml:space="preserve">შიდა კიბეებზე დამცავი/დაცურებამედეგი ზოლოვანების მოწყობა </t>
  </si>
  <si>
    <t>თვითწბვადი ზოლოვანი ხაოიანი ლენტი</t>
  </si>
  <si>
    <t xml:space="preserve">ქ. თბილისი, პატარძეულის ქ. №44, პოლიკლინიკის მოწყობა-რეკონსტრუქციის სამუშაოების ხარჯთაღრიცხვა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</si>
</sst>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8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sz val="9"/>
      <color theme="1"/>
      <name val="Sylfaen"/>
      <family val="1"/>
    </font>
    <font>
      <sz val="9"/>
      <color theme="1"/>
      <name val="Cambria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</font>
    <font>
      <b/>
      <sz val="9"/>
      <color theme="1"/>
      <name val="Sylfaen"/>
      <family val="1"/>
    </font>
    <font>
      <i/>
      <sz val="10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syllibri"/>
    </font>
    <font>
      <b/>
      <sz val="10"/>
      <name val="Sylfaen"/>
      <family val="1"/>
    </font>
    <font>
      <b/>
      <sz val="11"/>
      <color theme="3" tint="-0.249977111117893"/>
      <name val="Sylfaen"/>
      <family val="1"/>
    </font>
    <font>
      <b/>
      <sz val="12"/>
      <color theme="3" tint="-0.249977111117893"/>
      <name val="Sylfaen"/>
      <family val="1"/>
    </font>
    <font>
      <sz val="11"/>
      <color theme="3" tint="-0.249977111117893"/>
      <name val="Sylfaen"/>
      <family val="1"/>
    </font>
    <font>
      <b/>
      <sz val="14"/>
      <color theme="3" tint="-0.249977111117893"/>
      <name val="Sylfaen"/>
      <family val="1"/>
    </font>
    <font>
      <sz val="10"/>
      <name val="Arial"/>
      <family val="2"/>
    </font>
    <font>
      <sz val="8"/>
      <color theme="1"/>
      <name val="Sylfaen"/>
      <family val="1"/>
    </font>
    <font>
      <vertAlign val="superscript"/>
      <sz val="10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26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1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6" fillId="0" borderId="0" xfId="0" applyFont="1"/>
    <xf numFmtId="0" fontId="1" fillId="0" borderId="0" xfId="1" applyNumberFormat="1" applyFont="1"/>
    <xf numFmtId="2" fontId="11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wrapText="1"/>
    </xf>
    <xf numFmtId="9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center" wrapText="1"/>
    </xf>
    <xf numFmtId="2" fontId="11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2" fontId="11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/>
    <xf numFmtId="2" fontId="11" fillId="0" borderId="4" xfId="0" applyNumberFormat="1" applyFont="1" applyBorder="1" applyAlignment="1">
      <alignment horizontal="center"/>
    </xf>
    <xf numFmtId="0" fontId="11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20" fillId="0" borderId="0" xfId="0" applyFont="1"/>
    <xf numFmtId="0" fontId="19" fillId="0" borderId="0" xfId="0" applyFont="1"/>
    <xf numFmtId="0" fontId="11" fillId="2" borderId="1" xfId="0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  <protection hidden="1"/>
    </xf>
    <xf numFmtId="2" fontId="12" fillId="2" borderId="1" xfId="0" applyNumberFormat="1" applyFont="1" applyFill="1" applyBorder="1" applyAlignment="1" applyProtection="1">
      <alignment horizontal="left" vertical="center" wrapText="1"/>
    </xf>
    <xf numFmtId="2" fontId="11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>
      <alignment vertical="center" wrapText="1"/>
    </xf>
    <xf numFmtId="49" fontId="18" fillId="0" borderId="1" xfId="0" applyNumberFormat="1" applyFont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3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 applyProtection="1">
      <alignment horizontal="center" vertical="center" wrapText="1"/>
    </xf>
    <xf numFmtId="3" fontId="12" fillId="2" borderId="0" xfId="0" applyNumberFormat="1" applyFont="1" applyFill="1" applyBorder="1" applyAlignment="1" applyProtection="1">
      <alignment horizontal="center" vertical="center"/>
      <protection hidden="1"/>
    </xf>
    <xf numFmtId="164" fontId="11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21" fillId="4" borderId="0" xfId="0" applyNumberFormat="1" applyFont="1" applyFill="1" applyBorder="1" applyAlignment="1" applyProtection="1">
      <alignment horizontal="left" vertical="center" wrapText="1"/>
    </xf>
    <xf numFmtId="2" fontId="22" fillId="0" borderId="1" xfId="0" applyNumberFormat="1" applyFont="1" applyBorder="1"/>
    <xf numFmtId="0" fontId="22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2" fillId="0" borderId="1" xfId="0" applyFont="1" applyBorder="1" applyAlignment="1">
      <alignment horizontal="left" vertical="center"/>
    </xf>
    <xf numFmtId="2" fontId="25" fillId="0" borderId="1" xfId="0" applyNumberFormat="1" applyFont="1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11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7" fillId="0" borderId="0" xfId="0" applyFont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21" fillId="5" borderId="1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11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_E-237EstAPSmmm" xfId="2" xr:uid="{00000000-0005-0000-0000-000001000000}"/>
    <cellStyle name="Percent" xfId="1" builtinId="5"/>
  </cellStyles>
  <dxfs count="7"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</dxfs>
  <tableStyles count="0" defaultTableStyle="TableStyleMedium9" defaultPivotStyle="PivotStyleLight16"/>
  <colors>
    <mruColors>
      <color rgb="FFBBE6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</sheetPr>
  <dimension ref="A1:G18"/>
  <sheetViews>
    <sheetView topLeftCell="A2" zoomScale="110" zoomScaleNormal="110" workbookViewId="0">
      <selection activeCell="A5" sqref="A5:D5"/>
    </sheetView>
  </sheetViews>
  <sheetFormatPr defaultRowHeight="15"/>
  <cols>
    <col min="1" max="1" width="4" customWidth="1"/>
    <col min="2" max="2" width="44.140625" customWidth="1"/>
    <col min="3" max="3" width="45.85546875" customWidth="1"/>
    <col min="4" max="4" width="13.42578125" customWidth="1"/>
  </cols>
  <sheetData>
    <row r="1" spans="1:4">
      <c r="A1" s="81"/>
      <c r="B1" s="128" t="s">
        <v>25</v>
      </c>
      <c r="C1" s="81"/>
      <c r="D1" s="81"/>
    </row>
    <row r="2" spans="1:4">
      <c r="A2" s="81"/>
      <c r="B2" s="128"/>
      <c r="C2" s="81"/>
      <c r="D2" s="81"/>
    </row>
    <row r="3" spans="1:4">
      <c r="A3" s="81"/>
      <c r="B3" s="128"/>
      <c r="C3" s="81"/>
      <c r="D3" s="81"/>
    </row>
    <row r="4" spans="1:4" ht="45.75" customHeight="1">
      <c r="A4" s="147" t="s">
        <v>260</v>
      </c>
      <c r="B4" s="147"/>
      <c r="C4" s="147"/>
      <c r="D4" s="147"/>
    </row>
    <row r="5" spans="1:4" ht="22.5" customHeight="1">
      <c r="A5" s="148" t="s">
        <v>114</v>
      </c>
      <c r="B5" s="148"/>
      <c r="C5" s="148"/>
      <c r="D5" s="148"/>
    </row>
    <row r="6" spans="1:4" ht="15.75">
      <c r="A6" s="119"/>
      <c r="B6" s="121"/>
      <c r="C6" s="119"/>
      <c r="D6" s="120"/>
    </row>
    <row r="7" spans="1:4" ht="17.25" customHeight="1">
      <c r="A7" s="111">
        <v>1</v>
      </c>
      <c r="B7" s="113" t="s">
        <v>86</v>
      </c>
      <c r="C7" s="109">
        <f>სამშენებლო!J7</f>
        <v>0</v>
      </c>
      <c r="D7" s="112"/>
    </row>
    <row r="8" spans="1:4" ht="17.25" customHeight="1">
      <c r="A8" s="111">
        <v>2</v>
      </c>
      <c r="B8" s="113" t="s">
        <v>104</v>
      </c>
      <c r="C8" s="109">
        <f>'კომპ. დაქსელვა'!K28</f>
        <v>0</v>
      </c>
      <c r="D8" s="112"/>
    </row>
    <row r="9" spans="1:4" ht="17.25" customHeight="1">
      <c r="A9" s="111">
        <v>3</v>
      </c>
      <c r="B9" s="113" t="s">
        <v>93</v>
      </c>
      <c r="C9" s="109">
        <f>სახანძრო!K26</f>
        <v>0</v>
      </c>
      <c r="D9" s="112"/>
    </row>
    <row r="10" spans="1:4" ht="17.25" customHeight="1">
      <c r="A10" s="111">
        <v>4</v>
      </c>
      <c r="B10" s="113" t="s">
        <v>94</v>
      </c>
      <c r="C10" s="109">
        <f>სანტექნიკა!K42</f>
        <v>0</v>
      </c>
      <c r="D10" s="112"/>
    </row>
    <row r="11" spans="1:4" ht="17.25" customHeight="1">
      <c r="A11" s="111">
        <v>5</v>
      </c>
      <c r="B11" s="113" t="s">
        <v>105</v>
      </c>
      <c r="C11" s="109">
        <f>ელექტროობა!K49</f>
        <v>0</v>
      </c>
      <c r="D11" s="112"/>
    </row>
    <row r="12" spans="1:4" ht="17.25" customHeight="1">
      <c r="A12" s="111">
        <v>6</v>
      </c>
      <c r="B12" s="113" t="s">
        <v>116</v>
      </c>
      <c r="C12" s="109">
        <f>'გათბობა. გაგრილ. ვენტილაცია'!K52</f>
        <v>0</v>
      </c>
      <c r="D12" s="112"/>
    </row>
    <row r="13" spans="1:4" ht="17.25" customHeight="1">
      <c r="A13" s="112"/>
      <c r="B13" s="110" t="s">
        <v>103</v>
      </c>
      <c r="C13" s="114">
        <f>SUM(C7:C12)</f>
        <v>0</v>
      </c>
      <c r="D13" s="112"/>
    </row>
    <row r="14" spans="1:4">
      <c r="A14" s="81"/>
      <c r="B14" s="81"/>
      <c r="C14" s="81"/>
      <c r="D14" s="81"/>
    </row>
    <row r="15" spans="1:4">
      <c r="A15" s="81"/>
      <c r="B15" s="81"/>
      <c r="C15" s="81"/>
      <c r="D15" s="81"/>
    </row>
    <row r="16" spans="1:4">
      <c r="A16" s="81"/>
      <c r="B16" s="81"/>
      <c r="C16" s="81"/>
      <c r="D16" s="81"/>
    </row>
    <row r="17" spans="1:7">
      <c r="A17" s="80"/>
      <c r="B17" s="80"/>
      <c r="C17" s="80"/>
      <c r="D17" s="80"/>
      <c r="G17" s="81"/>
    </row>
    <row r="18" spans="1:7">
      <c r="A18" s="80"/>
      <c r="B18" s="80"/>
      <c r="C18" s="80"/>
      <c r="D18" s="80"/>
    </row>
  </sheetData>
  <mergeCells count="2">
    <mergeCell ref="A4:D4"/>
    <mergeCell ref="A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M142"/>
  <sheetViews>
    <sheetView tabSelected="1" zoomScaleNormal="100" workbookViewId="0">
      <selection activeCell="A5" sqref="A5:K5"/>
    </sheetView>
  </sheetViews>
  <sheetFormatPr defaultColWidth="9.140625" defaultRowHeight="15"/>
  <cols>
    <col min="1" max="1" width="3" style="3" customWidth="1"/>
    <col min="2" max="2" width="60.7109375" style="1" customWidth="1"/>
    <col min="3" max="3" width="5.85546875" style="2" customWidth="1"/>
    <col min="4" max="4" width="8.28515625" style="2" customWidth="1"/>
    <col min="5" max="5" width="7.42578125" style="2" customWidth="1"/>
    <col min="6" max="6" width="10" style="2" customWidth="1"/>
    <col min="7" max="7" width="7.28515625" style="2" customWidth="1"/>
    <col min="8" max="8" width="10.5703125" style="2" customWidth="1"/>
    <col min="9" max="9" width="6.5703125" style="2" customWidth="1"/>
    <col min="10" max="10" width="8.5703125" style="2" customWidth="1"/>
    <col min="11" max="11" width="12.5703125" style="2" customWidth="1"/>
    <col min="12" max="16384" width="9.140625" style="1"/>
  </cols>
  <sheetData>
    <row r="1" spans="1:13">
      <c r="B1" s="40"/>
    </row>
    <row r="2" spans="1:13">
      <c r="B2" s="40"/>
    </row>
    <row r="3" spans="1:13">
      <c r="B3" s="40"/>
    </row>
    <row r="5" spans="1:13" ht="19.5" customHeight="1">
      <c r="A5" s="149" t="s">
        <v>198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3" ht="18.75" customHeight="1">
      <c r="A6" s="149" t="s">
        <v>86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3" ht="18" customHeight="1">
      <c r="A7" s="9"/>
      <c r="B7" s="39"/>
      <c r="C7" s="152" t="s">
        <v>26</v>
      </c>
      <c r="D7" s="152"/>
      <c r="E7" s="152"/>
      <c r="F7" s="152"/>
      <c r="G7" s="152"/>
      <c r="H7" s="152"/>
      <c r="I7" s="152"/>
      <c r="J7" s="150">
        <f>K142</f>
        <v>0</v>
      </c>
      <c r="K7" s="151"/>
    </row>
    <row r="8" spans="1:13" s="3" customFormat="1" ht="33.75" customHeight="1">
      <c r="A8" s="153" t="s">
        <v>0</v>
      </c>
      <c r="B8" s="153" t="s">
        <v>1</v>
      </c>
      <c r="C8" s="153" t="s">
        <v>2</v>
      </c>
      <c r="D8" s="159" t="s">
        <v>3</v>
      </c>
      <c r="E8" s="155" t="s">
        <v>4</v>
      </c>
      <c r="F8" s="156"/>
      <c r="G8" s="155" t="s">
        <v>5</v>
      </c>
      <c r="H8" s="156"/>
      <c r="I8" s="157" t="s">
        <v>30</v>
      </c>
      <c r="J8" s="158"/>
      <c r="K8" s="153" t="s">
        <v>6</v>
      </c>
    </row>
    <row r="9" spans="1:13" s="4" customFormat="1" ht="23.25">
      <c r="A9" s="154"/>
      <c r="B9" s="154"/>
      <c r="C9" s="154"/>
      <c r="D9" s="160"/>
      <c r="E9" s="44" t="s">
        <v>7</v>
      </c>
      <c r="F9" s="45" t="s">
        <v>74</v>
      </c>
      <c r="G9" s="44" t="s">
        <v>7</v>
      </c>
      <c r="H9" s="45" t="s">
        <v>6</v>
      </c>
      <c r="I9" s="44" t="s">
        <v>7</v>
      </c>
      <c r="J9" s="45" t="s">
        <v>6</v>
      </c>
      <c r="K9" s="154"/>
    </row>
    <row r="10" spans="1:13" s="2" customFormat="1">
      <c r="A10" s="12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</row>
    <row r="11" spans="1:13" ht="19.5" customHeight="1">
      <c r="A11" s="5"/>
      <c r="B11" s="13" t="s">
        <v>19</v>
      </c>
      <c r="C11" s="46"/>
      <c r="D11" s="14"/>
      <c r="E11" s="14"/>
      <c r="F11" s="14"/>
      <c r="G11" s="14"/>
      <c r="H11" s="14"/>
      <c r="I11" s="14"/>
      <c r="J11" s="14"/>
      <c r="K11" s="14"/>
    </row>
    <row r="12" spans="1:13" ht="29.25" customHeight="1">
      <c r="A12" s="144">
        <v>1</v>
      </c>
      <c r="B12" s="21" t="s">
        <v>199</v>
      </c>
      <c r="C12" s="10" t="s">
        <v>38</v>
      </c>
      <c r="D12" s="16">
        <v>12</v>
      </c>
      <c r="E12" s="16"/>
      <c r="F12" s="16">
        <f t="shared" ref="F12:F91" si="0">E12*D12</f>
        <v>0</v>
      </c>
      <c r="G12" s="16">
        <v>0</v>
      </c>
      <c r="H12" s="16">
        <f>G12*D12</f>
        <v>0</v>
      </c>
      <c r="I12" s="16">
        <v>0</v>
      </c>
      <c r="J12" s="16">
        <f t="shared" ref="J12:J91" si="1">I12*D12</f>
        <v>0</v>
      </c>
      <c r="K12" s="16">
        <f t="shared" ref="K12:K91" si="2">J12+H12+F12</f>
        <v>0</v>
      </c>
      <c r="M12" s="41"/>
    </row>
    <row r="13" spans="1:13" ht="30.75" customHeight="1">
      <c r="A13" s="144">
        <v>2</v>
      </c>
      <c r="B13" s="21" t="s">
        <v>200</v>
      </c>
      <c r="C13" s="10" t="s">
        <v>10</v>
      </c>
      <c r="D13" s="16">
        <v>18</v>
      </c>
      <c r="E13" s="16"/>
      <c r="F13" s="16">
        <f t="shared" si="0"/>
        <v>0</v>
      </c>
      <c r="G13" s="16">
        <v>0</v>
      </c>
      <c r="H13" s="16">
        <f t="shared" ref="H13:H76" si="3">G13*D13</f>
        <v>0</v>
      </c>
      <c r="I13" s="16">
        <v>0</v>
      </c>
      <c r="J13" s="16">
        <f t="shared" si="1"/>
        <v>0</v>
      </c>
      <c r="K13" s="16">
        <f t="shared" si="2"/>
        <v>0</v>
      </c>
      <c r="M13" s="41"/>
    </row>
    <row r="14" spans="1:13" ht="33" customHeight="1">
      <c r="A14" s="144">
        <v>3</v>
      </c>
      <c r="B14" s="21" t="s">
        <v>201</v>
      </c>
      <c r="C14" s="10" t="s">
        <v>47</v>
      </c>
      <c r="D14" s="16">
        <v>340</v>
      </c>
      <c r="E14" s="16"/>
      <c r="F14" s="16">
        <f t="shared" si="0"/>
        <v>0</v>
      </c>
      <c r="G14" s="16">
        <v>0</v>
      </c>
      <c r="H14" s="16">
        <f t="shared" si="3"/>
        <v>0</v>
      </c>
      <c r="I14" s="16">
        <v>0</v>
      </c>
      <c r="J14" s="16">
        <f t="shared" si="1"/>
        <v>0</v>
      </c>
      <c r="K14" s="16">
        <f t="shared" si="2"/>
        <v>0</v>
      </c>
    </row>
    <row r="15" spans="1:13" ht="28.5" customHeight="1">
      <c r="A15" s="144">
        <v>4</v>
      </c>
      <c r="B15" s="21" t="s">
        <v>227</v>
      </c>
      <c r="C15" s="10" t="s">
        <v>47</v>
      </c>
      <c r="D15" s="16">
        <v>8.5</v>
      </c>
      <c r="E15" s="16"/>
      <c r="F15" s="16">
        <f t="shared" si="0"/>
        <v>0</v>
      </c>
      <c r="G15" s="16">
        <v>0</v>
      </c>
      <c r="H15" s="16">
        <f t="shared" si="3"/>
        <v>0</v>
      </c>
      <c r="I15" s="16">
        <v>0</v>
      </c>
      <c r="J15" s="16">
        <f t="shared" si="1"/>
        <v>0</v>
      </c>
      <c r="K15" s="16">
        <f t="shared" si="2"/>
        <v>0</v>
      </c>
    </row>
    <row r="16" spans="1:13" ht="17.25" customHeight="1">
      <c r="A16" s="144">
        <v>5</v>
      </c>
      <c r="B16" s="21" t="s">
        <v>228</v>
      </c>
      <c r="C16" s="10" t="s">
        <v>47</v>
      </c>
      <c r="D16" s="16">
        <v>2.2000000000000002</v>
      </c>
      <c r="E16" s="16"/>
      <c r="F16" s="16">
        <f t="shared" si="0"/>
        <v>0</v>
      </c>
      <c r="G16" s="16">
        <v>0</v>
      </c>
      <c r="H16" s="16">
        <f t="shared" si="3"/>
        <v>0</v>
      </c>
      <c r="I16" s="16">
        <v>0</v>
      </c>
      <c r="J16" s="16">
        <f t="shared" si="1"/>
        <v>0</v>
      </c>
      <c r="K16" s="16">
        <f t="shared" si="2"/>
        <v>0</v>
      </c>
    </row>
    <row r="17" spans="1:11" ht="18" customHeight="1">
      <c r="A17" s="144">
        <v>6</v>
      </c>
      <c r="B17" s="21" t="s">
        <v>225</v>
      </c>
      <c r="C17" s="10" t="s">
        <v>47</v>
      </c>
      <c r="D17" s="16">
        <v>11.5</v>
      </c>
      <c r="E17" s="16"/>
      <c r="F17" s="16">
        <f t="shared" si="0"/>
        <v>0</v>
      </c>
      <c r="G17" s="16">
        <v>0</v>
      </c>
      <c r="H17" s="16">
        <f t="shared" si="3"/>
        <v>0</v>
      </c>
      <c r="I17" s="16">
        <v>0</v>
      </c>
      <c r="J17" s="16">
        <f t="shared" si="1"/>
        <v>0</v>
      </c>
      <c r="K17" s="16">
        <f t="shared" si="2"/>
        <v>0</v>
      </c>
    </row>
    <row r="18" spans="1:11" ht="30.75" customHeight="1">
      <c r="A18" s="144">
        <v>7</v>
      </c>
      <c r="B18" s="21" t="s">
        <v>202</v>
      </c>
      <c r="C18" s="10" t="s">
        <v>47</v>
      </c>
      <c r="D18" s="16">
        <f>29*3</f>
        <v>87</v>
      </c>
      <c r="E18" s="16"/>
      <c r="F18" s="16">
        <f t="shared" si="0"/>
        <v>0</v>
      </c>
      <c r="G18" s="16">
        <v>0</v>
      </c>
      <c r="H18" s="16">
        <f t="shared" si="3"/>
        <v>0</v>
      </c>
      <c r="I18" s="16">
        <v>0</v>
      </c>
      <c r="J18" s="16">
        <f t="shared" si="1"/>
        <v>0</v>
      </c>
      <c r="K18" s="16">
        <f t="shared" si="2"/>
        <v>0</v>
      </c>
    </row>
    <row r="19" spans="1:11" ht="33" customHeight="1">
      <c r="A19" s="144">
        <v>8</v>
      </c>
      <c r="B19" s="21" t="s">
        <v>224</v>
      </c>
      <c r="C19" s="10" t="s">
        <v>47</v>
      </c>
      <c r="D19" s="16">
        <v>18</v>
      </c>
      <c r="E19" s="16"/>
      <c r="F19" s="16">
        <f t="shared" si="0"/>
        <v>0</v>
      </c>
      <c r="G19" s="16">
        <v>0</v>
      </c>
      <c r="H19" s="16">
        <f t="shared" si="3"/>
        <v>0</v>
      </c>
      <c r="I19" s="16">
        <v>0</v>
      </c>
      <c r="J19" s="16">
        <f t="shared" si="1"/>
        <v>0</v>
      </c>
      <c r="K19" s="16">
        <f t="shared" si="2"/>
        <v>0</v>
      </c>
    </row>
    <row r="20" spans="1:11" ht="15.75" customHeight="1">
      <c r="A20" s="144">
        <v>9</v>
      </c>
      <c r="B20" s="21" t="s">
        <v>233</v>
      </c>
      <c r="C20" s="10" t="s">
        <v>47</v>
      </c>
      <c r="D20" s="16">
        <v>18</v>
      </c>
      <c r="E20" s="16"/>
      <c r="F20" s="16">
        <f t="shared" si="0"/>
        <v>0</v>
      </c>
      <c r="G20" s="16">
        <v>0</v>
      </c>
      <c r="H20" s="16">
        <f t="shared" si="3"/>
        <v>0</v>
      </c>
      <c r="I20" s="16">
        <v>0</v>
      </c>
      <c r="J20" s="16">
        <f t="shared" si="1"/>
        <v>0</v>
      </c>
      <c r="K20" s="16">
        <f t="shared" si="2"/>
        <v>0</v>
      </c>
    </row>
    <row r="21" spans="1:11" ht="31.5" customHeight="1">
      <c r="A21" s="144">
        <v>10</v>
      </c>
      <c r="B21" s="21" t="s">
        <v>251</v>
      </c>
      <c r="C21" s="10" t="s">
        <v>47</v>
      </c>
      <c r="D21" s="16">
        <v>4</v>
      </c>
      <c r="E21" s="16"/>
      <c r="F21" s="16">
        <f t="shared" si="0"/>
        <v>0</v>
      </c>
      <c r="G21" s="16">
        <v>0</v>
      </c>
      <c r="H21" s="16">
        <f t="shared" si="3"/>
        <v>0</v>
      </c>
      <c r="I21" s="16">
        <v>0</v>
      </c>
      <c r="J21" s="16">
        <f t="shared" si="1"/>
        <v>0</v>
      </c>
      <c r="K21" s="16">
        <f t="shared" si="2"/>
        <v>0</v>
      </c>
    </row>
    <row r="22" spans="1:11" ht="18" customHeight="1">
      <c r="A22" s="144">
        <v>11</v>
      </c>
      <c r="B22" s="21" t="s">
        <v>253</v>
      </c>
      <c r="C22" s="10" t="s">
        <v>9</v>
      </c>
      <c r="D22" s="16">
        <v>3</v>
      </c>
      <c r="E22" s="16"/>
      <c r="F22" s="16">
        <f t="shared" si="0"/>
        <v>0</v>
      </c>
      <c r="G22" s="16">
        <v>0</v>
      </c>
      <c r="H22" s="16">
        <f t="shared" si="3"/>
        <v>0</v>
      </c>
      <c r="I22" s="16">
        <v>0</v>
      </c>
      <c r="J22" s="16">
        <f t="shared" si="1"/>
        <v>0</v>
      </c>
      <c r="K22" s="16">
        <f t="shared" si="2"/>
        <v>0</v>
      </c>
    </row>
    <row r="23" spans="1:11" ht="19.5" customHeight="1">
      <c r="A23" s="144">
        <v>12</v>
      </c>
      <c r="B23" s="6" t="s">
        <v>44</v>
      </c>
      <c r="C23" s="10" t="s">
        <v>33</v>
      </c>
      <c r="D23" s="16">
        <f>4.5*0.25+87*0.25*1.2</f>
        <v>27.224999999999998</v>
      </c>
      <c r="E23" s="5"/>
      <c r="F23" s="16">
        <f t="shared" si="0"/>
        <v>0</v>
      </c>
      <c r="G23" s="16">
        <v>0</v>
      </c>
      <c r="H23" s="16">
        <f t="shared" si="3"/>
        <v>0</v>
      </c>
      <c r="I23" s="16">
        <v>0</v>
      </c>
      <c r="J23" s="16">
        <f t="shared" si="1"/>
        <v>0</v>
      </c>
      <c r="K23" s="16">
        <f t="shared" si="2"/>
        <v>0</v>
      </c>
    </row>
    <row r="24" spans="1:11" ht="19.5" customHeight="1">
      <c r="A24" s="144">
        <v>13</v>
      </c>
      <c r="B24" s="6" t="s">
        <v>45</v>
      </c>
      <c r="C24" s="10" t="s">
        <v>41</v>
      </c>
      <c r="D24" s="16">
        <f>D23*1.6</f>
        <v>43.56</v>
      </c>
      <c r="E24" s="5"/>
      <c r="F24" s="16">
        <f t="shared" si="0"/>
        <v>0</v>
      </c>
      <c r="G24" s="16">
        <v>0</v>
      </c>
      <c r="H24" s="16">
        <f t="shared" si="3"/>
        <v>0</v>
      </c>
      <c r="I24" s="16">
        <v>0</v>
      </c>
      <c r="J24" s="16">
        <f t="shared" si="1"/>
        <v>0</v>
      </c>
      <c r="K24" s="16">
        <f t="shared" si="2"/>
        <v>0</v>
      </c>
    </row>
    <row r="25" spans="1:11">
      <c r="A25" s="144"/>
      <c r="B25" s="15" t="s">
        <v>27</v>
      </c>
      <c r="C25" s="10"/>
      <c r="D25" s="5"/>
      <c r="E25" s="5"/>
      <c r="F25" s="16">
        <f t="shared" si="0"/>
        <v>0</v>
      </c>
      <c r="G25" s="5"/>
      <c r="H25" s="16">
        <f t="shared" si="3"/>
        <v>0</v>
      </c>
      <c r="I25" s="5"/>
      <c r="J25" s="16">
        <f t="shared" si="1"/>
        <v>0</v>
      </c>
      <c r="K25" s="16">
        <f t="shared" si="2"/>
        <v>0</v>
      </c>
    </row>
    <row r="26" spans="1:11" ht="23.25" customHeight="1">
      <c r="A26" s="49"/>
      <c r="B26" s="56" t="s">
        <v>59</v>
      </c>
      <c r="C26" s="10"/>
      <c r="D26" s="5"/>
      <c r="E26" s="5"/>
      <c r="F26" s="16">
        <f t="shared" si="0"/>
        <v>0</v>
      </c>
      <c r="G26" s="5"/>
      <c r="H26" s="16">
        <f t="shared" si="3"/>
        <v>0</v>
      </c>
      <c r="I26" s="5"/>
      <c r="J26" s="16">
        <f t="shared" si="1"/>
        <v>0</v>
      </c>
      <c r="K26" s="16">
        <f t="shared" si="2"/>
        <v>0</v>
      </c>
    </row>
    <row r="27" spans="1:11" ht="18" customHeight="1">
      <c r="A27" s="49">
        <v>1</v>
      </c>
      <c r="B27" s="19" t="s">
        <v>203</v>
      </c>
      <c r="C27" s="24" t="s">
        <v>8</v>
      </c>
      <c r="D27" s="25">
        <f>35+18</f>
        <v>53</v>
      </c>
      <c r="E27" s="25"/>
      <c r="F27" s="16">
        <f t="shared" si="0"/>
        <v>0</v>
      </c>
      <c r="G27" s="25">
        <v>0</v>
      </c>
      <c r="H27" s="16">
        <f t="shared" si="3"/>
        <v>0</v>
      </c>
      <c r="I27" s="25"/>
      <c r="J27" s="16">
        <f t="shared" si="1"/>
        <v>0</v>
      </c>
      <c r="K27" s="16">
        <f t="shared" si="2"/>
        <v>0</v>
      </c>
    </row>
    <row r="28" spans="1:11" ht="18" customHeight="1">
      <c r="A28" s="49"/>
      <c r="B28" s="26" t="s">
        <v>35</v>
      </c>
      <c r="C28" s="24" t="s">
        <v>13</v>
      </c>
      <c r="D28" s="25">
        <f>D27*6</f>
        <v>318</v>
      </c>
      <c r="E28" s="25">
        <v>0</v>
      </c>
      <c r="F28" s="16">
        <f t="shared" si="0"/>
        <v>0</v>
      </c>
      <c r="G28" s="25"/>
      <c r="H28" s="16">
        <f t="shared" si="3"/>
        <v>0</v>
      </c>
      <c r="I28" s="25">
        <v>0</v>
      </c>
      <c r="J28" s="16">
        <f t="shared" si="1"/>
        <v>0</v>
      </c>
      <c r="K28" s="16">
        <f t="shared" si="2"/>
        <v>0</v>
      </c>
    </row>
    <row r="29" spans="1:11" ht="18" customHeight="1">
      <c r="A29" s="49"/>
      <c r="B29" s="20" t="s">
        <v>48</v>
      </c>
      <c r="C29" s="24" t="s">
        <v>13</v>
      </c>
      <c r="D29" s="25">
        <f>D27*0.18</f>
        <v>9.5399999999999991</v>
      </c>
      <c r="E29" s="25">
        <v>0</v>
      </c>
      <c r="F29" s="16">
        <f t="shared" si="0"/>
        <v>0</v>
      </c>
      <c r="G29" s="25"/>
      <c r="H29" s="16">
        <f t="shared" si="3"/>
        <v>0</v>
      </c>
      <c r="I29" s="25">
        <v>0</v>
      </c>
      <c r="J29" s="16">
        <f t="shared" si="1"/>
        <v>0</v>
      </c>
      <c r="K29" s="16">
        <f t="shared" si="2"/>
        <v>0</v>
      </c>
    </row>
    <row r="30" spans="1:11" ht="18" customHeight="1">
      <c r="A30" s="49"/>
      <c r="B30" s="27" t="s">
        <v>11</v>
      </c>
      <c r="C30" s="24" t="s">
        <v>12</v>
      </c>
      <c r="D30" s="25">
        <f>D27*0.08</f>
        <v>4.24</v>
      </c>
      <c r="E30" s="25">
        <v>0</v>
      </c>
      <c r="F30" s="16">
        <f t="shared" si="0"/>
        <v>0</v>
      </c>
      <c r="G30" s="25"/>
      <c r="H30" s="16">
        <f t="shared" si="3"/>
        <v>0</v>
      </c>
      <c r="I30" s="25"/>
      <c r="J30" s="16">
        <f t="shared" si="1"/>
        <v>0</v>
      </c>
      <c r="K30" s="16">
        <f t="shared" si="2"/>
        <v>0</v>
      </c>
    </row>
    <row r="31" spans="1:11" ht="30.75" customHeight="1">
      <c r="A31" s="49">
        <v>2</v>
      </c>
      <c r="B31" s="19" t="s">
        <v>255</v>
      </c>
      <c r="C31" s="24" t="s">
        <v>8</v>
      </c>
      <c r="D31" s="25">
        <f>D27</f>
        <v>53</v>
      </c>
      <c r="E31" s="25"/>
      <c r="F31" s="16">
        <f t="shared" si="0"/>
        <v>0</v>
      </c>
      <c r="G31" s="25">
        <v>0</v>
      </c>
      <c r="H31" s="16">
        <f t="shared" si="3"/>
        <v>0</v>
      </c>
      <c r="I31" s="25"/>
      <c r="J31" s="16">
        <f t="shared" si="1"/>
        <v>0</v>
      </c>
      <c r="K31" s="16">
        <f t="shared" si="2"/>
        <v>0</v>
      </c>
    </row>
    <row r="32" spans="1:11" ht="18" customHeight="1">
      <c r="A32" s="49">
        <v>3</v>
      </c>
      <c r="B32" s="18" t="s">
        <v>68</v>
      </c>
      <c r="C32" s="24" t="s">
        <v>10</v>
      </c>
      <c r="D32" s="25">
        <v>44</v>
      </c>
      <c r="E32" s="25"/>
      <c r="F32" s="16">
        <f t="shared" si="0"/>
        <v>0</v>
      </c>
      <c r="G32" s="25">
        <v>0</v>
      </c>
      <c r="H32" s="16">
        <f t="shared" si="3"/>
        <v>0</v>
      </c>
      <c r="I32" s="25"/>
      <c r="J32" s="16">
        <f t="shared" si="1"/>
        <v>0</v>
      </c>
      <c r="K32" s="16">
        <f t="shared" si="2"/>
        <v>0</v>
      </c>
    </row>
    <row r="33" spans="1:11" ht="18" customHeight="1">
      <c r="A33" s="49"/>
      <c r="B33" s="20" t="s">
        <v>234</v>
      </c>
      <c r="C33" s="24" t="s">
        <v>8</v>
      </c>
      <c r="D33" s="25">
        <f>18*1.18</f>
        <v>21.24</v>
      </c>
      <c r="E33" s="25">
        <v>0</v>
      </c>
      <c r="F33" s="16">
        <f t="shared" si="0"/>
        <v>0</v>
      </c>
      <c r="G33" s="25"/>
      <c r="H33" s="16">
        <f t="shared" si="3"/>
        <v>0</v>
      </c>
      <c r="I33" s="25">
        <v>0</v>
      </c>
      <c r="J33" s="16">
        <f t="shared" si="1"/>
        <v>0</v>
      </c>
      <c r="K33" s="16">
        <f t="shared" si="2"/>
        <v>0</v>
      </c>
    </row>
    <row r="34" spans="1:11" ht="18" customHeight="1">
      <c r="A34" s="49"/>
      <c r="B34" s="20" t="s">
        <v>69</v>
      </c>
      <c r="C34" s="24" t="s">
        <v>8</v>
      </c>
      <c r="D34" s="25">
        <f>35*1.18</f>
        <v>41.3</v>
      </c>
      <c r="E34" s="25">
        <v>0</v>
      </c>
      <c r="F34" s="16">
        <f t="shared" si="0"/>
        <v>0</v>
      </c>
      <c r="G34" s="25"/>
      <c r="H34" s="16">
        <f t="shared" si="3"/>
        <v>0</v>
      </c>
      <c r="I34" s="25">
        <v>0</v>
      </c>
      <c r="J34" s="16">
        <f t="shared" si="1"/>
        <v>0</v>
      </c>
      <c r="K34" s="16">
        <f t="shared" si="2"/>
        <v>0</v>
      </c>
    </row>
    <row r="35" spans="1:11" ht="18" customHeight="1">
      <c r="A35" s="49"/>
      <c r="B35" s="28" t="s">
        <v>70</v>
      </c>
      <c r="C35" s="24" t="s">
        <v>10</v>
      </c>
      <c r="D35" s="25">
        <f>D31*2</f>
        <v>106</v>
      </c>
      <c r="E35" s="25">
        <v>0</v>
      </c>
      <c r="F35" s="16">
        <f t="shared" si="0"/>
        <v>0</v>
      </c>
      <c r="G35" s="29"/>
      <c r="H35" s="16">
        <f t="shared" si="3"/>
        <v>0</v>
      </c>
      <c r="I35" s="25">
        <v>0</v>
      </c>
      <c r="J35" s="16">
        <f t="shared" si="1"/>
        <v>0</v>
      </c>
      <c r="K35" s="16">
        <f t="shared" si="2"/>
        <v>0</v>
      </c>
    </row>
    <row r="36" spans="1:11" ht="18" customHeight="1">
      <c r="A36" s="49"/>
      <c r="B36" s="20" t="s">
        <v>71</v>
      </c>
      <c r="C36" s="24" t="s">
        <v>13</v>
      </c>
      <c r="D36" s="25">
        <f>D31*0.4</f>
        <v>21.200000000000003</v>
      </c>
      <c r="E36" s="25">
        <v>0</v>
      </c>
      <c r="F36" s="16">
        <f t="shared" si="0"/>
        <v>0</v>
      </c>
      <c r="G36" s="25"/>
      <c r="H36" s="16">
        <f t="shared" si="3"/>
        <v>0</v>
      </c>
      <c r="I36" s="25">
        <v>0</v>
      </c>
      <c r="J36" s="16">
        <f t="shared" si="1"/>
        <v>0</v>
      </c>
      <c r="K36" s="16">
        <f t="shared" si="2"/>
        <v>0</v>
      </c>
    </row>
    <row r="37" spans="1:11" ht="18" customHeight="1">
      <c r="A37" s="49"/>
      <c r="B37" s="20" t="s">
        <v>72</v>
      </c>
      <c r="C37" s="24" t="s">
        <v>13</v>
      </c>
      <c r="D37" s="25">
        <f>D32*0.1</f>
        <v>4.4000000000000004</v>
      </c>
      <c r="E37" s="25">
        <v>0</v>
      </c>
      <c r="F37" s="16">
        <f t="shared" si="0"/>
        <v>0</v>
      </c>
      <c r="G37" s="25"/>
      <c r="H37" s="16">
        <f t="shared" si="3"/>
        <v>0</v>
      </c>
      <c r="I37" s="25">
        <v>0</v>
      </c>
      <c r="J37" s="16">
        <f t="shared" si="1"/>
        <v>0</v>
      </c>
      <c r="K37" s="16">
        <f t="shared" si="2"/>
        <v>0</v>
      </c>
    </row>
    <row r="38" spans="1:11" ht="18" customHeight="1">
      <c r="A38" s="49"/>
      <c r="B38" s="20" t="s">
        <v>73</v>
      </c>
      <c r="C38" s="24" t="s">
        <v>13</v>
      </c>
      <c r="D38" s="25">
        <f>D34*0.35</f>
        <v>14.454999999999998</v>
      </c>
      <c r="E38" s="25">
        <v>0</v>
      </c>
      <c r="F38" s="16">
        <f t="shared" si="0"/>
        <v>0</v>
      </c>
      <c r="G38" s="25"/>
      <c r="H38" s="16">
        <f t="shared" si="3"/>
        <v>0</v>
      </c>
      <c r="I38" s="25">
        <v>0</v>
      </c>
      <c r="J38" s="16">
        <f t="shared" si="1"/>
        <v>0</v>
      </c>
      <c r="K38" s="16">
        <f t="shared" si="2"/>
        <v>0</v>
      </c>
    </row>
    <row r="39" spans="1:11" ht="18" customHeight="1">
      <c r="A39" s="49"/>
      <c r="B39" s="27" t="s">
        <v>11</v>
      </c>
      <c r="C39" s="24" t="s">
        <v>12</v>
      </c>
      <c r="D39" s="25">
        <f>D34*0.08</f>
        <v>3.3039999999999998</v>
      </c>
      <c r="E39" s="25">
        <v>0</v>
      </c>
      <c r="F39" s="16">
        <f t="shared" si="0"/>
        <v>0</v>
      </c>
      <c r="G39" s="25"/>
      <c r="H39" s="16">
        <f t="shared" si="3"/>
        <v>0</v>
      </c>
      <c r="I39" s="25"/>
      <c r="J39" s="16">
        <f t="shared" si="1"/>
        <v>0</v>
      </c>
      <c r="K39" s="16">
        <f t="shared" si="2"/>
        <v>0</v>
      </c>
    </row>
    <row r="40" spans="1:11" ht="33.75" customHeight="1">
      <c r="A40" s="49">
        <v>4</v>
      </c>
      <c r="B40" s="145" t="s">
        <v>235</v>
      </c>
      <c r="C40" s="24" t="s">
        <v>10</v>
      </c>
      <c r="D40" s="25">
        <v>65</v>
      </c>
      <c r="E40" s="25"/>
      <c r="F40" s="16">
        <f t="shared" si="0"/>
        <v>0</v>
      </c>
      <c r="G40" s="25">
        <v>0</v>
      </c>
      <c r="H40" s="16">
        <f t="shared" si="3"/>
        <v>0</v>
      </c>
      <c r="I40" s="25"/>
      <c r="J40" s="16">
        <f t="shared" si="1"/>
        <v>0</v>
      </c>
      <c r="K40" s="16">
        <f t="shared" si="2"/>
        <v>0</v>
      </c>
    </row>
    <row r="41" spans="1:11" ht="18" customHeight="1">
      <c r="A41" s="49"/>
      <c r="B41" s="27" t="s">
        <v>236</v>
      </c>
      <c r="C41" s="24" t="s">
        <v>10</v>
      </c>
      <c r="D41" s="25">
        <f>D40*1.1</f>
        <v>71.5</v>
      </c>
      <c r="E41" s="25">
        <v>0</v>
      </c>
      <c r="F41" s="16">
        <f t="shared" si="0"/>
        <v>0</v>
      </c>
      <c r="G41" s="25"/>
      <c r="H41" s="16">
        <f t="shared" si="3"/>
        <v>0</v>
      </c>
      <c r="I41" s="25">
        <v>0</v>
      </c>
      <c r="J41" s="16">
        <f t="shared" si="1"/>
        <v>0</v>
      </c>
      <c r="K41" s="16">
        <f t="shared" si="2"/>
        <v>0</v>
      </c>
    </row>
    <row r="42" spans="1:11" ht="18" customHeight="1">
      <c r="A42" s="49"/>
      <c r="B42" s="27" t="s">
        <v>237</v>
      </c>
      <c r="C42" s="24" t="s">
        <v>38</v>
      </c>
      <c r="D42" s="25">
        <v>7</v>
      </c>
      <c r="E42" s="25">
        <v>0</v>
      </c>
      <c r="F42" s="16">
        <f t="shared" si="0"/>
        <v>0</v>
      </c>
      <c r="G42" s="25"/>
      <c r="H42" s="16">
        <f t="shared" si="3"/>
        <v>0</v>
      </c>
      <c r="I42" s="25">
        <v>0</v>
      </c>
      <c r="J42" s="16">
        <f t="shared" si="1"/>
        <v>0</v>
      </c>
      <c r="K42" s="16">
        <f t="shared" si="2"/>
        <v>0</v>
      </c>
    </row>
    <row r="43" spans="1:11" ht="18" customHeight="1">
      <c r="A43" s="49"/>
      <c r="B43" s="27" t="s">
        <v>11</v>
      </c>
      <c r="C43" s="24" t="s">
        <v>12</v>
      </c>
      <c r="D43" s="25">
        <f>D40*0.1</f>
        <v>6.5</v>
      </c>
      <c r="E43" s="25">
        <v>0</v>
      </c>
      <c r="F43" s="16">
        <f t="shared" si="0"/>
        <v>0</v>
      </c>
      <c r="G43" s="25"/>
      <c r="H43" s="16">
        <f t="shared" si="3"/>
        <v>0</v>
      </c>
      <c r="I43" s="25"/>
      <c r="J43" s="16">
        <f t="shared" si="1"/>
        <v>0</v>
      </c>
      <c r="K43" s="16">
        <f t="shared" si="2"/>
        <v>0</v>
      </c>
    </row>
    <row r="44" spans="1:11" ht="30.75" customHeight="1">
      <c r="A44" s="49">
        <v>5</v>
      </c>
      <c r="B44" s="19" t="s">
        <v>241</v>
      </c>
      <c r="C44" s="24" t="s">
        <v>8</v>
      </c>
      <c r="D44" s="146">
        <v>75</v>
      </c>
      <c r="E44" s="25"/>
      <c r="F44" s="16">
        <f t="shared" si="0"/>
        <v>0</v>
      </c>
      <c r="G44" s="25">
        <v>0</v>
      </c>
      <c r="H44" s="16">
        <f t="shared" si="3"/>
        <v>0</v>
      </c>
      <c r="I44" s="25"/>
      <c r="J44" s="16">
        <f t="shared" si="1"/>
        <v>0</v>
      </c>
      <c r="K44" s="16">
        <f t="shared" si="2"/>
        <v>0</v>
      </c>
    </row>
    <row r="45" spans="1:11" ht="18.75" customHeight="1">
      <c r="A45" s="49"/>
      <c r="B45" s="23" t="s">
        <v>240</v>
      </c>
      <c r="C45" s="24" t="s">
        <v>8</v>
      </c>
      <c r="D45" s="36">
        <f>D44*1.05</f>
        <v>78.75</v>
      </c>
      <c r="E45" s="25">
        <v>0</v>
      </c>
      <c r="F45" s="16">
        <f t="shared" si="0"/>
        <v>0</v>
      </c>
      <c r="G45" s="25"/>
      <c r="H45" s="16">
        <f t="shared" si="3"/>
        <v>0</v>
      </c>
      <c r="I45" s="25">
        <v>0</v>
      </c>
      <c r="J45" s="16">
        <f t="shared" si="1"/>
        <v>0</v>
      </c>
      <c r="K45" s="16">
        <f t="shared" si="2"/>
        <v>0</v>
      </c>
    </row>
    <row r="46" spans="1:11" ht="18" customHeight="1">
      <c r="A46" s="49"/>
      <c r="B46" s="20" t="s">
        <v>28</v>
      </c>
      <c r="C46" s="24" t="s">
        <v>13</v>
      </c>
      <c r="D46" s="25">
        <f>D44*6</f>
        <v>450</v>
      </c>
      <c r="E46" s="25">
        <v>0</v>
      </c>
      <c r="F46" s="16">
        <f t="shared" si="0"/>
        <v>0</v>
      </c>
      <c r="G46" s="25"/>
      <c r="H46" s="16">
        <f t="shared" si="3"/>
        <v>0</v>
      </c>
      <c r="I46" s="25">
        <v>0</v>
      </c>
      <c r="J46" s="16">
        <f t="shared" si="1"/>
        <v>0</v>
      </c>
      <c r="K46" s="16">
        <f t="shared" si="2"/>
        <v>0</v>
      </c>
    </row>
    <row r="47" spans="1:11" ht="18" customHeight="1">
      <c r="A47" s="49"/>
      <c r="B47" s="20" t="s">
        <v>238</v>
      </c>
      <c r="C47" s="24" t="s">
        <v>13</v>
      </c>
      <c r="D47" s="25">
        <f>D44*0.04</f>
        <v>3</v>
      </c>
      <c r="E47" s="25">
        <v>0</v>
      </c>
      <c r="F47" s="16">
        <f t="shared" si="0"/>
        <v>0</v>
      </c>
      <c r="G47" s="25"/>
      <c r="H47" s="16">
        <f t="shared" si="3"/>
        <v>0</v>
      </c>
      <c r="I47" s="25">
        <v>0</v>
      </c>
      <c r="J47" s="16">
        <f t="shared" si="1"/>
        <v>0</v>
      </c>
      <c r="K47" s="16">
        <f t="shared" si="2"/>
        <v>0</v>
      </c>
    </row>
    <row r="48" spans="1:11" ht="18" customHeight="1">
      <c r="A48" s="49"/>
      <c r="B48" s="20" t="s">
        <v>239</v>
      </c>
      <c r="C48" s="24" t="s">
        <v>9</v>
      </c>
      <c r="D48" s="25">
        <f>D44*0.1</f>
        <v>7.5</v>
      </c>
      <c r="E48" s="25">
        <v>0</v>
      </c>
      <c r="F48" s="16">
        <f t="shared" si="0"/>
        <v>0</v>
      </c>
      <c r="G48" s="25"/>
      <c r="H48" s="16">
        <f t="shared" si="3"/>
        <v>0</v>
      </c>
      <c r="I48" s="25">
        <v>0</v>
      </c>
      <c r="J48" s="16">
        <f t="shared" si="1"/>
        <v>0</v>
      </c>
      <c r="K48" s="16">
        <f t="shared" si="2"/>
        <v>0</v>
      </c>
    </row>
    <row r="49" spans="1:11" ht="18" customHeight="1">
      <c r="A49" s="49"/>
      <c r="B49" s="20" t="s">
        <v>11</v>
      </c>
      <c r="C49" s="24" t="s">
        <v>12</v>
      </c>
      <c r="D49" s="25">
        <f>D44*0.05</f>
        <v>3.75</v>
      </c>
      <c r="E49" s="25">
        <v>0</v>
      </c>
      <c r="F49" s="16">
        <f t="shared" si="0"/>
        <v>0</v>
      </c>
      <c r="G49" s="25"/>
      <c r="H49" s="16">
        <f t="shared" si="3"/>
        <v>0</v>
      </c>
      <c r="I49" s="25"/>
      <c r="J49" s="16">
        <f t="shared" si="1"/>
        <v>0</v>
      </c>
      <c r="K49" s="16">
        <f t="shared" si="2"/>
        <v>0</v>
      </c>
    </row>
    <row r="50" spans="1:11" ht="20.25" customHeight="1">
      <c r="A50" s="49"/>
      <c r="B50" s="57" t="s">
        <v>60</v>
      </c>
      <c r="C50" s="24"/>
      <c r="D50" s="25"/>
      <c r="E50" s="25"/>
      <c r="F50" s="16">
        <f t="shared" si="0"/>
        <v>0</v>
      </c>
      <c r="G50" s="25"/>
      <c r="H50" s="16">
        <f t="shared" si="3"/>
        <v>0</v>
      </c>
      <c r="I50" s="25"/>
      <c r="J50" s="16">
        <f t="shared" si="1"/>
        <v>0</v>
      </c>
      <c r="K50" s="16">
        <f t="shared" si="2"/>
        <v>0</v>
      </c>
    </row>
    <row r="51" spans="1:11" ht="32.25" customHeight="1">
      <c r="A51" s="49">
        <v>1</v>
      </c>
      <c r="B51" s="19" t="s">
        <v>205</v>
      </c>
      <c r="C51" s="24" t="s">
        <v>8</v>
      </c>
      <c r="D51" s="16">
        <v>34</v>
      </c>
      <c r="E51" s="16"/>
      <c r="F51" s="16">
        <f t="shared" si="0"/>
        <v>0</v>
      </c>
      <c r="G51" s="16">
        <v>0</v>
      </c>
      <c r="H51" s="16">
        <f t="shared" si="3"/>
        <v>0</v>
      </c>
      <c r="I51" s="16"/>
      <c r="J51" s="16">
        <f t="shared" si="1"/>
        <v>0</v>
      </c>
      <c r="K51" s="16">
        <f t="shared" si="2"/>
        <v>0</v>
      </c>
    </row>
    <row r="52" spans="1:11">
      <c r="A52" s="49"/>
      <c r="B52" s="34" t="s">
        <v>43</v>
      </c>
      <c r="C52" s="10" t="s">
        <v>39</v>
      </c>
      <c r="D52" s="16">
        <f>D53/42*0.18+0.5</f>
        <v>2.3214285714285712</v>
      </c>
      <c r="E52" s="16">
        <v>0</v>
      </c>
      <c r="F52" s="16">
        <f t="shared" si="0"/>
        <v>0</v>
      </c>
      <c r="G52" s="16"/>
      <c r="H52" s="16">
        <f t="shared" si="3"/>
        <v>0</v>
      </c>
      <c r="I52" s="16">
        <v>0</v>
      </c>
      <c r="J52" s="16">
        <f t="shared" si="1"/>
        <v>0</v>
      </c>
      <c r="K52" s="16">
        <f t="shared" si="2"/>
        <v>0</v>
      </c>
    </row>
    <row r="53" spans="1:11">
      <c r="A53" s="49"/>
      <c r="B53" s="34" t="s">
        <v>53</v>
      </c>
      <c r="C53" s="10" t="s">
        <v>21</v>
      </c>
      <c r="D53" s="32">
        <f>D51*12.5</f>
        <v>425</v>
      </c>
      <c r="E53" s="16">
        <v>0</v>
      </c>
      <c r="F53" s="16">
        <f t="shared" si="0"/>
        <v>0</v>
      </c>
      <c r="G53" s="16"/>
      <c r="H53" s="16">
        <f t="shared" si="3"/>
        <v>0</v>
      </c>
      <c r="I53" s="16">
        <v>0</v>
      </c>
      <c r="J53" s="16">
        <f t="shared" si="1"/>
        <v>0</v>
      </c>
      <c r="K53" s="16">
        <f t="shared" si="2"/>
        <v>0</v>
      </c>
    </row>
    <row r="54" spans="1:11">
      <c r="A54" s="49"/>
      <c r="B54" s="34" t="s">
        <v>42</v>
      </c>
      <c r="C54" s="10" t="s">
        <v>12</v>
      </c>
      <c r="D54" s="16">
        <f>0.16*D51</f>
        <v>5.44</v>
      </c>
      <c r="E54" s="16">
        <v>0</v>
      </c>
      <c r="F54" s="16">
        <f t="shared" si="0"/>
        <v>0</v>
      </c>
      <c r="G54" s="16"/>
      <c r="H54" s="16">
        <f t="shared" si="3"/>
        <v>0</v>
      </c>
      <c r="I54" s="16"/>
      <c r="J54" s="16">
        <f t="shared" si="1"/>
        <v>0</v>
      </c>
      <c r="K54" s="16">
        <f t="shared" si="2"/>
        <v>0</v>
      </c>
    </row>
    <row r="55" spans="1:11" ht="35.25" customHeight="1">
      <c r="A55" s="49">
        <v>2</v>
      </c>
      <c r="B55" s="19" t="s">
        <v>254</v>
      </c>
      <c r="C55" s="10" t="s">
        <v>40</v>
      </c>
      <c r="D55" s="25">
        <f>35+34</f>
        <v>69</v>
      </c>
      <c r="E55" s="16"/>
      <c r="F55" s="16">
        <f t="shared" si="0"/>
        <v>0</v>
      </c>
      <c r="G55" s="16">
        <v>0</v>
      </c>
      <c r="H55" s="16">
        <f t="shared" si="3"/>
        <v>0</v>
      </c>
      <c r="I55" s="16"/>
      <c r="J55" s="16">
        <f t="shared" si="1"/>
        <v>0</v>
      </c>
      <c r="K55" s="16">
        <f t="shared" si="2"/>
        <v>0</v>
      </c>
    </row>
    <row r="56" spans="1:11">
      <c r="A56" s="49"/>
      <c r="B56" s="34" t="s">
        <v>50</v>
      </c>
      <c r="C56" s="10" t="s">
        <v>41</v>
      </c>
      <c r="D56" s="16">
        <f>D57*0.15</f>
        <v>0.51749999999999996</v>
      </c>
      <c r="E56" s="16">
        <v>0</v>
      </c>
      <c r="F56" s="16">
        <f t="shared" si="0"/>
        <v>0</v>
      </c>
      <c r="G56" s="16"/>
      <c r="H56" s="16">
        <f t="shared" si="3"/>
        <v>0</v>
      </c>
      <c r="I56" s="16">
        <v>0</v>
      </c>
      <c r="J56" s="16">
        <f t="shared" si="1"/>
        <v>0</v>
      </c>
      <c r="K56" s="16">
        <f t="shared" si="2"/>
        <v>0</v>
      </c>
    </row>
    <row r="57" spans="1:11">
      <c r="A57" s="49"/>
      <c r="B57" s="34" t="s">
        <v>51</v>
      </c>
      <c r="C57" s="10" t="s">
        <v>41</v>
      </c>
      <c r="D57" s="16">
        <f>D55*0.05</f>
        <v>3.45</v>
      </c>
      <c r="E57" s="16">
        <v>0</v>
      </c>
      <c r="F57" s="16">
        <f t="shared" si="0"/>
        <v>0</v>
      </c>
      <c r="G57" s="16"/>
      <c r="H57" s="16">
        <f t="shared" si="3"/>
        <v>0</v>
      </c>
      <c r="I57" s="16">
        <v>0</v>
      </c>
      <c r="J57" s="16">
        <f t="shared" si="1"/>
        <v>0</v>
      </c>
      <c r="K57" s="16">
        <f t="shared" si="2"/>
        <v>0</v>
      </c>
    </row>
    <row r="58" spans="1:11">
      <c r="A58" s="49"/>
      <c r="B58" s="34" t="s">
        <v>52</v>
      </c>
      <c r="C58" s="24" t="s">
        <v>8</v>
      </c>
      <c r="D58" s="16">
        <v>35</v>
      </c>
      <c r="E58" s="16">
        <v>0</v>
      </c>
      <c r="F58" s="16">
        <f t="shared" si="0"/>
        <v>0</v>
      </c>
      <c r="G58" s="16"/>
      <c r="H58" s="16">
        <f t="shared" si="3"/>
        <v>0</v>
      </c>
      <c r="I58" s="16">
        <v>0</v>
      </c>
      <c r="J58" s="16">
        <f t="shared" si="1"/>
        <v>0</v>
      </c>
      <c r="K58" s="16">
        <f t="shared" si="2"/>
        <v>0</v>
      </c>
    </row>
    <row r="59" spans="1:11" ht="15.75">
      <c r="A59" s="49"/>
      <c r="B59" s="23" t="s">
        <v>46</v>
      </c>
      <c r="C59" s="43" t="s">
        <v>38</v>
      </c>
      <c r="D59" s="143">
        <f>D55*1</f>
        <v>69</v>
      </c>
      <c r="E59" s="16">
        <v>0</v>
      </c>
      <c r="F59" s="16">
        <f t="shared" si="0"/>
        <v>0</v>
      </c>
      <c r="G59" s="42"/>
      <c r="H59" s="16">
        <f t="shared" si="3"/>
        <v>0</v>
      </c>
      <c r="I59" s="16">
        <v>0</v>
      </c>
      <c r="J59" s="16">
        <f t="shared" si="1"/>
        <v>0</v>
      </c>
      <c r="K59" s="16">
        <f t="shared" si="2"/>
        <v>0</v>
      </c>
    </row>
    <row r="60" spans="1:11">
      <c r="A60" s="49"/>
      <c r="B60" s="34" t="s">
        <v>42</v>
      </c>
      <c r="C60" s="10" t="s">
        <v>12</v>
      </c>
      <c r="D60" s="16">
        <f>0.16*D55</f>
        <v>11.040000000000001</v>
      </c>
      <c r="E60" s="16">
        <v>0</v>
      </c>
      <c r="F60" s="16">
        <f t="shared" si="0"/>
        <v>0</v>
      </c>
      <c r="G60" s="16"/>
      <c r="H60" s="16">
        <f t="shared" si="3"/>
        <v>0</v>
      </c>
      <c r="I60" s="16"/>
      <c r="J60" s="16">
        <f t="shared" si="1"/>
        <v>0</v>
      </c>
      <c r="K60" s="16">
        <f t="shared" si="2"/>
        <v>0</v>
      </c>
    </row>
    <row r="61" spans="1:11" ht="18.75" customHeight="1">
      <c r="A61" s="49">
        <v>3</v>
      </c>
      <c r="B61" s="19" t="s">
        <v>63</v>
      </c>
      <c r="C61" s="10" t="s">
        <v>10</v>
      </c>
      <c r="D61" s="25">
        <v>18</v>
      </c>
      <c r="E61" s="16"/>
      <c r="F61" s="16">
        <f t="shared" si="0"/>
        <v>0</v>
      </c>
      <c r="G61" s="16">
        <v>0</v>
      </c>
      <c r="H61" s="16">
        <f t="shared" si="3"/>
        <v>0</v>
      </c>
      <c r="I61" s="16"/>
      <c r="J61" s="16">
        <f t="shared" si="1"/>
        <v>0</v>
      </c>
      <c r="K61" s="16">
        <f t="shared" si="2"/>
        <v>0</v>
      </c>
    </row>
    <row r="62" spans="1:11" ht="13.5" customHeight="1">
      <c r="A62" s="49"/>
      <c r="B62" s="34" t="s">
        <v>50</v>
      </c>
      <c r="C62" s="10" t="s">
        <v>41</v>
      </c>
      <c r="D62" s="16">
        <f>D63*0.3</f>
        <v>6.4799999999999983E-2</v>
      </c>
      <c r="E62" s="16">
        <v>0</v>
      </c>
      <c r="F62" s="16">
        <f t="shared" si="0"/>
        <v>0</v>
      </c>
      <c r="G62" s="16"/>
      <c r="H62" s="16">
        <f t="shared" si="3"/>
        <v>0</v>
      </c>
      <c r="I62" s="16">
        <v>0</v>
      </c>
      <c r="J62" s="16">
        <f t="shared" si="1"/>
        <v>0</v>
      </c>
      <c r="K62" s="16">
        <f t="shared" si="2"/>
        <v>0</v>
      </c>
    </row>
    <row r="63" spans="1:11" ht="17.25" customHeight="1">
      <c r="A63" s="49"/>
      <c r="B63" s="34" t="s">
        <v>54</v>
      </c>
      <c r="C63" s="10" t="s">
        <v>33</v>
      </c>
      <c r="D63" s="16">
        <f>D61*0.3*0.04</f>
        <v>0.21599999999999997</v>
      </c>
      <c r="E63" s="16">
        <v>0</v>
      </c>
      <c r="F63" s="16">
        <f t="shared" si="0"/>
        <v>0</v>
      </c>
      <c r="G63" s="16"/>
      <c r="H63" s="16">
        <f t="shared" si="3"/>
        <v>0</v>
      </c>
      <c r="I63" s="16">
        <v>0</v>
      </c>
      <c r="J63" s="16">
        <f t="shared" si="1"/>
        <v>0</v>
      </c>
      <c r="K63" s="16">
        <f t="shared" si="2"/>
        <v>0</v>
      </c>
    </row>
    <row r="64" spans="1:11" ht="17.25" customHeight="1">
      <c r="A64" s="49"/>
      <c r="B64" s="34" t="s">
        <v>42</v>
      </c>
      <c r="C64" s="10" t="s">
        <v>12</v>
      </c>
      <c r="D64" s="16">
        <f>D61*0.02</f>
        <v>0.36</v>
      </c>
      <c r="E64" s="16">
        <v>0</v>
      </c>
      <c r="F64" s="16">
        <f t="shared" si="0"/>
        <v>0</v>
      </c>
      <c r="G64" s="16"/>
      <c r="H64" s="16">
        <f t="shared" si="3"/>
        <v>0</v>
      </c>
      <c r="I64" s="16"/>
      <c r="J64" s="16">
        <f t="shared" si="1"/>
        <v>0</v>
      </c>
      <c r="K64" s="16">
        <f t="shared" si="2"/>
        <v>0</v>
      </c>
    </row>
    <row r="65" spans="1:12" ht="30">
      <c r="A65" s="49">
        <v>4</v>
      </c>
      <c r="B65" s="19" t="s">
        <v>56</v>
      </c>
      <c r="C65" s="35" t="s">
        <v>8</v>
      </c>
      <c r="D65" s="25">
        <v>56</v>
      </c>
      <c r="E65" s="25"/>
      <c r="F65" s="16">
        <f t="shared" si="0"/>
        <v>0</v>
      </c>
      <c r="G65" s="25">
        <v>0</v>
      </c>
      <c r="H65" s="16">
        <f t="shared" si="3"/>
        <v>0</v>
      </c>
      <c r="I65" s="25"/>
      <c r="J65" s="16">
        <f t="shared" si="1"/>
        <v>0</v>
      </c>
      <c r="K65" s="16">
        <f t="shared" si="2"/>
        <v>0</v>
      </c>
    </row>
    <row r="66" spans="1:12" ht="30.75" customHeight="1">
      <c r="A66" s="49">
        <v>5</v>
      </c>
      <c r="B66" s="19" t="s">
        <v>221</v>
      </c>
      <c r="C66" s="35" t="s">
        <v>8</v>
      </c>
      <c r="D66" s="25">
        <v>58</v>
      </c>
      <c r="E66" s="25"/>
      <c r="F66" s="16">
        <f t="shared" si="0"/>
        <v>0</v>
      </c>
      <c r="G66" s="25">
        <v>0</v>
      </c>
      <c r="H66" s="16">
        <f t="shared" si="3"/>
        <v>0</v>
      </c>
      <c r="I66" s="25"/>
      <c r="J66" s="16">
        <f t="shared" si="1"/>
        <v>0</v>
      </c>
      <c r="K66" s="16">
        <f t="shared" si="2"/>
        <v>0</v>
      </c>
    </row>
    <row r="67" spans="1:12" ht="15.75">
      <c r="A67" s="49"/>
      <c r="B67" s="30" t="s">
        <v>55</v>
      </c>
      <c r="C67" s="35" t="s">
        <v>8</v>
      </c>
      <c r="D67" s="25">
        <f>D65*1.05+D66*1.05</f>
        <v>119.70000000000002</v>
      </c>
      <c r="E67" s="25">
        <v>0</v>
      </c>
      <c r="F67" s="16">
        <f t="shared" si="0"/>
        <v>0</v>
      </c>
      <c r="G67" s="25"/>
      <c r="H67" s="16">
        <f t="shared" si="3"/>
        <v>0</v>
      </c>
      <c r="I67" s="25">
        <v>0</v>
      </c>
      <c r="J67" s="16">
        <f t="shared" si="1"/>
        <v>0</v>
      </c>
      <c r="K67" s="16">
        <f t="shared" si="2"/>
        <v>0</v>
      </c>
    </row>
    <row r="68" spans="1:12" ht="15.75">
      <c r="A68" s="49"/>
      <c r="B68" s="30" t="s">
        <v>36</v>
      </c>
      <c r="C68" s="35" t="s">
        <v>8</v>
      </c>
      <c r="D68" s="25">
        <f>D65*1.05</f>
        <v>58.800000000000004</v>
      </c>
      <c r="E68" s="25">
        <v>0</v>
      </c>
      <c r="F68" s="16">
        <f t="shared" si="0"/>
        <v>0</v>
      </c>
      <c r="G68" s="25"/>
      <c r="H68" s="16">
        <f t="shared" si="3"/>
        <v>0</v>
      </c>
      <c r="I68" s="25">
        <v>0</v>
      </c>
      <c r="J68" s="16">
        <f t="shared" si="1"/>
        <v>0</v>
      </c>
      <c r="K68" s="16">
        <f t="shared" si="2"/>
        <v>0</v>
      </c>
    </row>
    <row r="69" spans="1:12" ht="30">
      <c r="A69" s="49"/>
      <c r="B69" s="21" t="s">
        <v>57</v>
      </c>
      <c r="C69" s="35" t="s">
        <v>8</v>
      </c>
      <c r="D69" s="25">
        <f>D65</f>
        <v>56</v>
      </c>
      <c r="E69" s="25">
        <v>0</v>
      </c>
      <c r="F69" s="16">
        <f t="shared" si="0"/>
        <v>0</v>
      </c>
      <c r="G69" s="25"/>
      <c r="H69" s="16">
        <f t="shared" si="3"/>
        <v>0</v>
      </c>
      <c r="I69" s="25">
        <v>0</v>
      </c>
      <c r="J69" s="16">
        <f t="shared" si="1"/>
        <v>0</v>
      </c>
      <c r="K69" s="16">
        <f t="shared" si="2"/>
        <v>0</v>
      </c>
    </row>
    <row r="70" spans="1:12" ht="30">
      <c r="A70" s="49"/>
      <c r="B70" s="31" t="s">
        <v>58</v>
      </c>
      <c r="C70" s="35" t="s">
        <v>8</v>
      </c>
      <c r="D70" s="25">
        <f>D66</f>
        <v>58</v>
      </c>
      <c r="E70" s="25">
        <v>0</v>
      </c>
      <c r="F70" s="16">
        <f t="shared" si="0"/>
        <v>0</v>
      </c>
      <c r="G70" s="25"/>
      <c r="H70" s="16">
        <f t="shared" si="3"/>
        <v>0</v>
      </c>
      <c r="I70" s="25">
        <v>0</v>
      </c>
      <c r="J70" s="16">
        <f t="shared" si="1"/>
        <v>0</v>
      </c>
      <c r="K70" s="16">
        <f t="shared" si="2"/>
        <v>0</v>
      </c>
    </row>
    <row r="71" spans="1:12" ht="15.75">
      <c r="A71" s="49"/>
      <c r="B71" s="31" t="s">
        <v>159</v>
      </c>
      <c r="C71" s="35" t="s">
        <v>8</v>
      </c>
      <c r="D71" s="25">
        <f>D65</f>
        <v>56</v>
      </c>
      <c r="E71" s="25">
        <v>0</v>
      </c>
      <c r="F71" s="16">
        <f t="shared" si="0"/>
        <v>0</v>
      </c>
      <c r="G71" s="25"/>
      <c r="H71" s="16">
        <f t="shared" si="3"/>
        <v>0</v>
      </c>
      <c r="I71" s="25">
        <v>0</v>
      </c>
      <c r="J71" s="16">
        <f t="shared" si="1"/>
        <v>0</v>
      </c>
      <c r="K71" s="16">
        <f t="shared" si="2"/>
        <v>0</v>
      </c>
    </row>
    <row r="72" spans="1:12" ht="15.75">
      <c r="A72" s="49"/>
      <c r="B72" s="31" t="s">
        <v>37</v>
      </c>
      <c r="C72" s="35" t="s">
        <v>10</v>
      </c>
      <c r="D72" s="25">
        <v>33</v>
      </c>
      <c r="E72" s="25">
        <v>0</v>
      </c>
      <c r="F72" s="16">
        <f t="shared" si="0"/>
        <v>0</v>
      </c>
      <c r="G72" s="25"/>
      <c r="H72" s="16">
        <f t="shared" si="3"/>
        <v>0</v>
      </c>
      <c r="I72" s="25">
        <v>0</v>
      </c>
      <c r="J72" s="16">
        <f t="shared" si="1"/>
        <v>0</v>
      </c>
      <c r="K72" s="16">
        <f t="shared" si="2"/>
        <v>0</v>
      </c>
    </row>
    <row r="73" spans="1:12" ht="15.75">
      <c r="A73" s="49"/>
      <c r="B73" s="31" t="s">
        <v>11</v>
      </c>
      <c r="C73" s="35" t="s">
        <v>12</v>
      </c>
      <c r="D73" s="25">
        <f>D65*0.1+D66*0.1</f>
        <v>11.400000000000002</v>
      </c>
      <c r="E73" s="25">
        <v>0</v>
      </c>
      <c r="F73" s="16">
        <f t="shared" si="0"/>
        <v>0</v>
      </c>
      <c r="G73" s="25"/>
      <c r="H73" s="16">
        <f t="shared" si="3"/>
        <v>0</v>
      </c>
      <c r="I73" s="25">
        <v>0</v>
      </c>
      <c r="J73" s="16">
        <f t="shared" si="1"/>
        <v>0</v>
      </c>
      <c r="K73" s="16">
        <f t="shared" si="2"/>
        <v>0</v>
      </c>
    </row>
    <row r="74" spans="1:12" ht="19.5" customHeight="1">
      <c r="A74" s="49">
        <v>4</v>
      </c>
      <c r="B74" s="19" t="s">
        <v>204</v>
      </c>
      <c r="C74" s="24" t="s">
        <v>8</v>
      </c>
      <c r="D74" s="25">
        <v>145</v>
      </c>
      <c r="E74" s="25"/>
      <c r="F74" s="16">
        <f t="shared" si="0"/>
        <v>0</v>
      </c>
      <c r="G74" s="25">
        <v>0</v>
      </c>
      <c r="H74" s="16">
        <f t="shared" si="3"/>
        <v>0</v>
      </c>
      <c r="I74" s="25"/>
      <c r="J74" s="16">
        <f t="shared" si="1"/>
        <v>0</v>
      </c>
      <c r="K74" s="16">
        <f t="shared" si="2"/>
        <v>0</v>
      </c>
    </row>
    <row r="75" spans="1:12" ht="18.75" customHeight="1">
      <c r="A75" s="49"/>
      <c r="B75" s="20" t="s">
        <v>49</v>
      </c>
      <c r="C75" s="24" t="s">
        <v>8</v>
      </c>
      <c r="D75" s="25">
        <f>D74*1.03</f>
        <v>149.35</v>
      </c>
      <c r="E75" s="25">
        <v>0</v>
      </c>
      <c r="F75" s="16">
        <f t="shared" si="0"/>
        <v>0</v>
      </c>
      <c r="G75" s="25"/>
      <c r="H75" s="16">
        <f t="shared" si="3"/>
        <v>0</v>
      </c>
      <c r="I75" s="25">
        <v>0</v>
      </c>
      <c r="J75" s="16">
        <f t="shared" si="1"/>
        <v>0</v>
      </c>
      <c r="K75" s="16">
        <f t="shared" si="2"/>
        <v>0</v>
      </c>
    </row>
    <row r="76" spans="1:12" ht="17.25" customHeight="1">
      <c r="A76" s="49"/>
      <c r="B76" s="20" t="s">
        <v>28</v>
      </c>
      <c r="C76" s="24" t="s">
        <v>13</v>
      </c>
      <c r="D76" s="25">
        <f>D74*6</f>
        <v>870</v>
      </c>
      <c r="E76" s="25">
        <v>0</v>
      </c>
      <c r="F76" s="16">
        <f t="shared" si="0"/>
        <v>0</v>
      </c>
      <c r="G76" s="25"/>
      <c r="H76" s="16">
        <f t="shared" si="3"/>
        <v>0</v>
      </c>
      <c r="I76" s="25">
        <v>0</v>
      </c>
      <c r="J76" s="16">
        <f t="shared" si="1"/>
        <v>0</v>
      </c>
      <c r="K76" s="16">
        <f t="shared" si="2"/>
        <v>0</v>
      </c>
    </row>
    <row r="77" spans="1:12" ht="17.25" customHeight="1">
      <c r="A77" s="49"/>
      <c r="B77" s="20" t="s">
        <v>29</v>
      </c>
      <c r="C77" s="24" t="s">
        <v>13</v>
      </c>
      <c r="D77" s="25">
        <f>D74*0.04</f>
        <v>5.8</v>
      </c>
      <c r="E77" s="25">
        <v>0</v>
      </c>
      <c r="F77" s="16">
        <f t="shared" si="0"/>
        <v>0</v>
      </c>
      <c r="G77" s="25"/>
      <c r="H77" s="16">
        <f t="shared" ref="H77:H130" si="4">G77*D77</f>
        <v>0</v>
      </c>
      <c r="I77" s="25">
        <v>0</v>
      </c>
      <c r="J77" s="16">
        <f t="shared" si="1"/>
        <v>0</v>
      </c>
      <c r="K77" s="16">
        <f t="shared" si="2"/>
        <v>0</v>
      </c>
    </row>
    <row r="78" spans="1:12" ht="17.25" customHeight="1">
      <c r="A78" s="49"/>
      <c r="B78" s="20" t="s">
        <v>34</v>
      </c>
      <c r="C78" s="24" t="s">
        <v>9</v>
      </c>
      <c r="D78" s="25">
        <f>D74*0.1</f>
        <v>14.5</v>
      </c>
      <c r="E78" s="25">
        <v>0</v>
      </c>
      <c r="F78" s="16">
        <f t="shared" si="0"/>
        <v>0</v>
      </c>
      <c r="G78" s="25"/>
      <c r="H78" s="16">
        <f t="shared" si="4"/>
        <v>0</v>
      </c>
      <c r="I78" s="25">
        <v>0</v>
      </c>
      <c r="J78" s="16">
        <f t="shared" si="1"/>
        <v>0</v>
      </c>
      <c r="K78" s="16">
        <f t="shared" si="2"/>
        <v>0</v>
      </c>
    </row>
    <row r="79" spans="1:12" ht="20.25" customHeight="1">
      <c r="A79" s="49"/>
      <c r="B79" s="20" t="s">
        <v>11</v>
      </c>
      <c r="C79" s="24" t="s">
        <v>12</v>
      </c>
      <c r="D79" s="25">
        <f>D74*0.05</f>
        <v>7.25</v>
      </c>
      <c r="E79" s="25">
        <v>0</v>
      </c>
      <c r="F79" s="16">
        <f t="shared" si="0"/>
        <v>0</v>
      </c>
      <c r="G79" s="25"/>
      <c r="H79" s="16">
        <f t="shared" si="4"/>
        <v>0</v>
      </c>
      <c r="I79" s="25"/>
      <c r="J79" s="16">
        <f t="shared" si="1"/>
        <v>0</v>
      </c>
      <c r="K79" s="16">
        <f t="shared" si="2"/>
        <v>0</v>
      </c>
    </row>
    <row r="80" spans="1:12" ht="18.75" customHeight="1">
      <c r="A80" s="49"/>
      <c r="B80" s="58" t="s">
        <v>61</v>
      </c>
      <c r="C80" s="35"/>
      <c r="D80" s="25"/>
      <c r="E80" s="25"/>
      <c r="F80" s="16">
        <f t="shared" si="0"/>
        <v>0</v>
      </c>
      <c r="G80" s="25"/>
      <c r="H80" s="16">
        <f t="shared" si="4"/>
        <v>0</v>
      </c>
      <c r="I80" s="25"/>
      <c r="J80" s="16">
        <f t="shared" si="1"/>
        <v>0</v>
      </c>
      <c r="K80" s="16">
        <f t="shared" si="2"/>
        <v>0</v>
      </c>
      <c r="L80" s="38"/>
    </row>
    <row r="81" spans="1:12">
      <c r="A81" s="49">
        <v>1</v>
      </c>
      <c r="B81" s="50" t="s">
        <v>62</v>
      </c>
      <c r="C81" s="35" t="s">
        <v>8</v>
      </c>
      <c r="D81" s="25">
        <v>46</v>
      </c>
      <c r="E81" s="16"/>
      <c r="F81" s="16">
        <f t="shared" si="0"/>
        <v>0</v>
      </c>
      <c r="G81" s="16">
        <v>0</v>
      </c>
      <c r="H81" s="16">
        <f t="shared" si="4"/>
        <v>0</v>
      </c>
      <c r="I81" s="16"/>
      <c r="J81" s="16">
        <f t="shared" si="1"/>
        <v>0</v>
      </c>
      <c r="K81" s="16">
        <f t="shared" si="2"/>
        <v>0</v>
      </c>
      <c r="L81" s="38"/>
    </row>
    <row r="82" spans="1:12">
      <c r="A82" s="49"/>
      <c r="B82" s="6" t="s">
        <v>174</v>
      </c>
      <c r="C82" s="10" t="s">
        <v>8</v>
      </c>
      <c r="D82" s="16">
        <f>D81*1.03</f>
        <v>47.38</v>
      </c>
      <c r="E82" s="16">
        <v>0</v>
      </c>
      <c r="F82" s="16">
        <f t="shared" si="0"/>
        <v>0</v>
      </c>
      <c r="G82" s="16"/>
      <c r="H82" s="16">
        <f t="shared" si="4"/>
        <v>0</v>
      </c>
      <c r="I82" s="16">
        <v>0</v>
      </c>
      <c r="J82" s="16">
        <f t="shared" si="1"/>
        <v>0</v>
      </c>
      <c r="K82" s="16">
        <f t="shared" si="2"/>
        <v>0</v>
      </c>
      <c r="L82" s="38"/>
    </row>
    <row r="83" spans="1:12">
      <c r="A83" s="49"/>
      <c r="B83" s="23" t="s">
        <v>206</v>
      </c>
      <c r="C83" s="10" t="s">
        <v>8</v>
      </c>
      <c r="D83" s="32">
        <f>D81*1.03</f>
        <v>47.38</v>
      </c>
      <c r="E83" s="16">
        <v>0</v>
      </c>
      <c r="F83" s="16">
        <f t="shared" si="0"/>
        <v>0</v>
      </c>
      <c r="G83" s="16"/>
      <c r="H83" s="16">
        <f t="shared" si="4"/>
        <v>0</v>
      </c>
      <c r="I83" s="16">
        <v>0</v>
      </c>
      <c r="J83" s="16">
        <f t="shared" si="1"/>
        <v>0</v>
      </c>
      <c r="K83" s="16">
        <f t="shared" si="2"/>
        <v>0</v>
      </c>
      <c r="L83" s="38"/>
    </row>
    <row r="84" spans="1:12" ht="15.75">
      <c r="A84" s="49"/>
      <c r="B84" s="27" t="s">
        <v>11</v>
      </c>
      <c r="C84" s="35" t="s">
        <v>12</v>
      </c>
      <c r="D84" s="25">
        <f>D81*0.1</f>
        <v>4.6000000000000005</v>
      </c>
      <c r="E84" s="16">
        <v>0</v>
      </c>
      <c r="F84" s="16">
        <f t="shared" si="0"/>
        <v>0</v>
      </c>
      <c r="G84" s="25"/>
      <c r="H84" s="16">
        <f t="shared" si="4"/>
        <v>0</v>
      </c>
      <c r="I84" s="25"/>
      <c r="J84" s="16">
        <f t="shared" si="1"/>
        <v>0</v>
      </c>
      <c r="K84" s="16">
        <f t="shared" si="2"/>
        <v>0</v>
      </c>
      <c r="L84" s="38"/>
    </row>
    <row r="85" spans="1:12" ht="18" customHeight="1">
      <c r="A85" s="49"/>
      <c r="B85" s="57" t="s">
        <v>207</v>
      </c>
      <c r="C85" s="51"/>
      <c r="D85" s="25"/>
      <c r="E85" s="25"/>
      <c r="F85" s="16">
        <f t="shared" si="0"/>
        <v>0</v>
      </c>
      <c r="G85" s="25"/>
      <c r="H85" s="16">
        <f t="shared" si="4"/>
        <v>0</v>
      </c>
      <c r="I85" s="25"/>
      <c r="J85" s="16">
        <f t="shared" si="1"/>
        <v>0</v>
      </c>
      <c r="K85" s="16">
        <f t="shared" si="2"/>
        <v>0</v>
      </c>
      <c r="L85" s="38"/>
    </row>
    <row r="86" spans="1:12" ht="27" customHeight="1">
      <c r="A86" s="49">
        <v>1</v>
      </c>
      <c r="B86" s="19" t="s">
        <v>210</v>
      </c>
      <c r="C86" s="35" t="s">
        <v>8</v>
      </c>
      <c r="D86" s="25">
        <f>D89+D91+D92+D93+D94+D90</f>
        <v>25.17</v>
      </c>
      <c r="E86" s="25"/>
      <c r="F86" s="16">
        <f t="shared" si="0"/>
        <v>0</v>
      </c>
      <c r="G86" s="25">
        <v>0</v>
      </c>
      <c r="H86" s="16">
        <f t="shared" si="4"/>
        <v>0</v>
      </c>
      <c r="I86" s="25"/>
      <c r="J86" s="16">
        <f t="shared" si="1"/>
        <v>0</v>
      </c>
      <c r="K86" s="16">
        <f t="shared" si="2"/>
        <v>0</v>
      </c>
      <c r="L86" s="38"/>
    </row>
    <row r="87" spans="1:12" ht="30">
      <c r="A87" s="49">
        <v>2</v>
      </c>
      <c r="B87" s="19" t="s">
        <v>216</v>
      </c>
      <c r="C87" s="35" t="s">
        <v>9</v>
      </c>
      <c r="D87" s="25">
        <v>34</v>
      </c>
      <c r="E87" s="25"/>
      <c r="F87" s="16">
        <f t="shared" si="0"/>
        <v>0</v>
      </c>
      <c r="G87" s="25">
        <v>0</v>
      </c>
      <c r="H87" s="16">
        <f t="shared" si="4"/>
        <v>0</v>
      </c>
      <c r="I87" s="25"/>
      <c r="J87" s="16">
        <f t="shared" si="1"/>
        <v>0</v>
      </c>
      <c r="K87" s="16">
        <f t="shared" si="2"/>
        <v>0</v>
      </c>
      <c r="L87" s="38"/>
    </row>
    <row r="88" spans="1:12" ht="45">
      <c r="A88" s="49">
        <v>3</v>
      </c>
      <c r="B88" s="19" t="s">
        <v>217</v>
      </c>
      <c r="C88" s="35" t="s">
        <v>9</v>
      </c>
      <c r="D88" s="25">
        <v>34</v>
      </c>
      <c r="E88" s="25"/>
      <c r="F88" s="16">
        <f t="shared" si="0"/>
        <v>0</v>
      </c>
      <c r="G88" s="25">
        <v>0</v>
      </c>
      <c r="H88" s="16">
        <f t="shared" si="4"/>
        <v>0</v>
      </c>
      <c r="I88" s="25"/>
      <c r="J88" s="16">
        <f t="shared" si="1"/>
        <v>0</v>
      </c>
      <c r="K88" s="16">
        <f t="shared" si="2"/>
        <v>0</v>
      </c>
      <c r="L88" s="38"/>
    </row>
    <row r="89" spans="1:12" ht="30">
      <c r="A89" s="49"/>
      <c r="B89" s="23" t="s">
        <v>211</v>
      </c>
      <c r="C89" s="35" t="s">
        <v>8</v>
      </c>
      <c r="D89" s="25">
        <v>2.63</v>
      </c>
      <c r="E89" s="25">
        <v>0</v>
      </c>
      <c r="F89" s="16">
        <f t="shared" si="0"/>
        <v>0</v>
      </c>
      <c r="G89" s="25"/>
      <c r="H89" s="16">
        <f t="shared" si="4"/>
        <v>0</v>
      </c>
      <c r="I89" s="25">
        <v>0</v>
      </c>
      <c r="J89" s="16">
        <f t="shared" si="1"/>
        <v>0</v>
      </c>
      <c r="K89" s="16">
        <f t="shared" si="2"/>
        <v>0</v>
      </c>
      <c r="L89" s="38"/>
    </row>
    <row r="90" spans="1:12">
      <c r="A90" s="49"/>
      <c r="B90" s="23" t="s">
        <v>229</v>
      </c>
      <c r="C90" s="35" t="s">
        <v>8</v>
      </c>
      <c r="D90" s="25">
        <f>0.8*2.1</f>
        <v>1.6800000000000002</v>
      </c>
      <c r="E90" s="25">
        <v>0</v>
      </c>
      <c r="F90" s="16">
        <f t="shared" si="0"/>
        <v>0</v>
      </c>
      <c r="G90" s="25"/>
      <c r="H90" s="16">
        <f t="shared" si="4"/>
        <v>0</v>
      </c>
      <c r="I90" s="25">
        <v>0</v>
      </c>
      <c r="J90" s="16">
        <f t="shared" si="1"/>
        <v>0</v>
      </c>
      <c r="K90" s="16">
        <f t="shared" si="2"/>
        <v>0</v>
      </c>
      <c r="L90" s="38"/>
    </row>
    <row r="91" spans="1:12">
      <c r="A91" s="49"/>
      <c r="B91" s="23" t="s">
        <v>208</v>
      </c>
      <c r="C91" s="35" t="s">
        <v>8</v>
      </c>
      <c r="D91" s="25">
        <f>0.8*2.1*6</f>
        <v>10.080000000000002</v>
      </c>
      <c r="E91" s="25">
        <v>0</v>
      </c>
      <c r="F91" s="16">
        <f t="shared" si="0"/>
        <v>0</v>
      </c>
      <c r="G91" s="25"/>
      <c r="H91" s="16">
        <f t="shared" si="4"/>
        <v>0</v>
      </c>
      <c r="I91" s="25">
        <v>0</v>
      </c>
      <c r="J91" s="16">
        <f t="shared" si="1"/>
        <v>0</v>
      </c>
      <c r="K91" s="16">
        <f t="shared" si="2"/>
        <v>0</v>
      </c>
      <c r="L91" s="38"/>
    </row>
    <row r="92" spans="1:12" ht="45">
      <c r="A92" s="49"/>
      <c r="B92" s="23" t="s">
        <v>226</v>
      </c>
      <c r="C92" s="35" t="s">
        <v>8</v>
      </c>
      <c r="D92" s="25">
        <f>1.1*2.2</f>
        <v>2.4200000000000004</v>
      </c>
      <c r="E92" s="25">
        <v>0</v>
      </c>
      <c r="F92" s="16">
        <f t="shared" ref="F92:F130" si="5">E92*D92</f>
        <v>0</v>
      </c>
      <c r="G92" s="25"/>
      <c r="H92" s="16">
        <f t="shared" si="4"/>
        <v>0</v>
      </c>
      <c r="I92" s="25">
        <v>0</v>
      </c>
      <c r="J92" s="16">
        <f t="shared" ref="J92:J130" si="6">I92*D92</f>
        <v>0</v>
      </c>
      <c r="K92" s="16">
        <f t="shared" ref="K92:K130" si="7">J92+H92+F92</f>
        <v>0</v>
      </c>
      <c r="L92" s="38"/>
    </row>
    <row r="93" spans="1:12" ht="30">
      <c r="A93" s="49"/>
      <c r="B93" s="23" t="s">
        <v>213</v>
      </c>
      <c r="C93" s="35" t="s">
        <v>8</v>
      </c>
      <c r="D93" s="25">
        <f>1.1*2.2</f>
        <v>2.4200000000000004</v>
      </c>
      <c r="E93" s="25">
        <v>0</v>
      </c>
      <c r="F93" s="16">
        <f t="shared" si="5"/>
        <v>0</v>
      </c>
      <c r="G93" s="25"/>
      <c r="H93" s="16">
        <f t="shared" si="4"/>
        <v>0</v>
      </c>
      <c r="I93" s="25">
        <v>0</v>
      </c>
      <c r="J93" s="16">
        <f t="shared" si="6"/>
        <v>0</v>
      </c>
      <c r="K93" s="16">
        <f t="shared" si="7"/>
        <v>0</v>
      </c>
      <c r="L93" s="38"/>
    </row>
    <row r="94" spans="1:12">
      <c r="A94" s="49"/>
      <c r="B94" s="23" t="s">
        <v>209</v>
      </c>
      <c r="C94" s="35" t="s">
        <v>8</v>
      </c>
      <c r="D94" s="25">
        <f>0.9*2.2*3</f>
        <v>5.94</v>
      </c>
      <c r="E94" s="25">
        <v>0</v>
      </c>
      <c r="F94" s="16">
        <f t="shared" si="5"/>
        <v>0</v>
      </c>
      <c r="G94" s="25"/>
      <c r="H94" s="16">
        <f t="shared" si="4"/>
        <v>0</v>
      </c>
      <c r="I94" s="25">
        <v>0</v>
      </c>
      <c r="J94" s="16">
        <f t="shared" si="6"/>
        <v>0</v>
      </c>
      <c r="K94" s="16">
        <f t="shared" si="7"/>
        <v>0</v>
      </c>
      <c r="L94" s="38"/>
    </row>
    <row r="95" spans="1:12" ht="30">
      <c r="A95" s="49"/>
      <c r="B95" s="23" t="s">
        <v>214</v>
      </c>
      <c r="C95" s="35" t="s">
        <v>9</v>
      </c>
      <c r="D95" s="25">
        <f>D87</f>
        <v>34</v>
      </c>
      <c r="E95" s="25">
        <v>0</v>
      </c>
      <c r="F95" s="16">
        <f t="shared" si="5"/>
        <v>0</v>
      </c>
      <c r="G95" s="25"/>
      <c r="H95" s="16">
        <f t="shared" si="4"/>
        <v>0</v>
      </c>
      <c r="I95" s="25">
        <v>0</v>
      </c>
      <c r="J95" s="16">
        <f t="shared" si="6"/>
        <v>0</v>
      </c>
      <c r="K95" s="16">
        <f t="shared" si="7"/>
        <v>0</v>
      </c>
      <c r="L95" s="38"/>
    </row>
    <row r="96" spans="1:12" ht="19.5" customHeight="1">
      <c r="A96" s="49"/>
      <c r="B96" s="23" t="s">
        <v>218</v>
      </c>
      <c r="C96" s="35" t="s">
        <v>38</v>
      </c>
      <c r="D96" s="25">
        <v>34</v>
      </c>
      <c r="E96" s="25">
        <v>0</v>
      </c>
      <c r="F96" s="16">
        <f t="shared" si="5"/>
        <v>0</v>
      </c>
      <c r="G96" s="25"/>
      <c r="H96" s="16">
        <f t="shared" si="4"/>
        <v>0</v>
      </c>
      <c r="I96" s="25">
        <v>0</v>
      </c>
      <c r="J96" s="16">
        <f t="shared" si="6"/>
        <v>0</v>
      </c>
      <c r="K96" s="16">
        <f t="shared" si="7"/>
        <v>0</v>
      </c>
      <c r="L96" s="38"/>
    </row>
    <row r="97" spans="1:12" ht="18.75" customHeight="1">
      <c r="A97" s="49"/>
      <c r="B97" s="23" t="s">
        <v>215</v>
      </c>
      <c r="C97" s="35" t="s">
        <v>9</v>
      </c>
      <c r="D97" s="36">
        <v>34</v>
      </c>
      <c r="E97" s="25">
        <v>0</v>
      </c>
      <c r="F97" s="16">
        <f t="shared" si="5"/>
        <v>0</v>
      </c>
      <c r="G97" s="25"/>
      <c r="H97" s="16">
        <f t="shared" si="4"/>
        <v>0</v>
      </c>
      <c r="I97" s="25">
        <v>0</v>
      </c>
      <c r="J97" s="16">
        <f t="shared" si="6"/>
        <v>0</v>
      </c>
      <c r="K97" s="16">
        <f t="shared" si="7"/>
        <v>0</v>
      </c>
      <c r="L97" s="38"/>
    </row>
    <row r="98" spans="1:12" ht="19.5" customHeight="1">
      <c r="A98" s="49"/>
      <c r="B98" s="23" t="s">
        <v>212</v>
      </c>
      <c r="C98" s="35" t="s">
        <v>38</v>
      </c>
      <c r="D98" s="25">
        <v>5</v>
      </c>
      <c r="E98" s="25">
        <v>0</v>
      </c>
      <c r="F98" s="16">
        <f t="shared" si="5"/>
        <v>0</v>
      </c>
      <c r="G98" s="25"/>
      <c r="H98" s="16">
        <f t="shared" si="4"/>
        <v>0</v>
      </c>
      <c r="I98" s="25">
        <v>0</v>
      </c>
      <c r="J98" s="16">
        <f t="shared" si="6"/>
        <v>0</v>
      </c>
      <c r="K98" s="16">
        <f t="shared" si="7"/>
        <v>0</v>
      </c>
    </row>
    <row r="99" spans="1:12" ht="15.75">
      <c r="A99" s="49"/>
      <c r="B99" s="27" t="s">
        <v>11</v>
      </c>
      <c r="C99" s="35" t="s">
        <v>12</v>
      </c>
      <c r="D99" s="25">
        <f>D86*0.2+D87*0.1+D88*0.1</f>
        <v>11.834000000000001</v>
      </c>
      <c r="E99" s="25">
        <v>0</v>
      </c>
      <c r="F99" s="16">
        <f t="shared" si="5"/>
        <v>0</v>
      </c>
      <c r="G99" s="25"/>
      <c r="H99" s="16">
        <f t="shared" si="4"/>
        <v>0</v>
      </c>
      <c r="I99" s="25"/>
      <c r="J99" s="16">
        <f t="shared" si="6"/>
        <v>0</v>
      </c>
      <c r="K99" s="16">
        <f t="shared" si="7"/>
        <v>0</v>
      </c>
    </row>
    <row r="100" spans="1:12" ht="30">
      <c r="A100" s="49">
        <v>1</v>
      </c>
      <c r="B100" s="19" t="s">
        <v>252</v>
      </c>
      <c r="C100" s="35" t="s">
        <v>8</v>
      </c>
      <c r="D100" s="25">
        <v>0.8</v>
      </c>
      <c r="E100" s="25"/>
      <c r="F100" s="16">
        <f t="shared" si="5"/>
        <v>0</v>
      </c>
      <c r="G100" s="25">
        <v>0</v>
      </c>
      <c r="H100" s="16">
        <f t="shared" si="4"/>
        <v>0</v>
      </c>
      <c r="I100" s="25"/>
      <c r="J100" s="16">
        <f t="shared" si="6"/>
        <v>0</v>
      </c>
      <c r="K100" s="16">
        <f t="shared" si="7"/>
        <v>0</v>
      </c>
    </row>
    <row r="101" spans="1:12">
      <c r="A101" s="49"/>
      <c r="B101" s="23" t="s">
        <v>65</v>
      </c>
      <c r="C101" s="35" t="s">
        <v>8</v>
      </c>
      <c r="D101" s="25">
        <v>0.8</v>
      </c>
      <c r="E101" s="25">
        <v>0</v>
      </c>
      <c r="F101" s="16">
        <f t="shared" si="5"/>
        <v>0</v>
      </c>
      <c r="G101" s="25"/>
      <c r="H101" s="16">
        <f t="shared" si="4"/>
        <v>0</v>
      </c>
      <c r="I101" s="25">
        <v>0</v>
      </c>
      <c r="J101" s="16">
        <f t="shared" si="6"/>
        <v>0</v>
      </c>
      <c r="K101" s="16">
        <f t="shared" si="7"/>
        <v>0</v>
      </c>
    </row>
    <row r="102" spans="1:12">
      <c r="A102" s="49"/>
      <c r="B102" s="23" t="s">
        <v>219</v>
      </c>
      <c r="C102" s="35" t="s">
        <v>10</v>
      </c>
      <c r="D102" s="25">
        <v>4</v>
      </c>
      <c r="E102" s="25">
        <v>0</v>
      </c>
      <c r="F102" s="16">
        <f t="shared" si="5"/>
        <v>0</v>
      </c>
      <c r="G102" s="25"/>
      <c r="H102" s="16">
        <f t="shared" si="4"/>
        <v>0</v>
      </c>
      <c r="I102" s="25">
        <v>0</v>
      </c>
      <c r="J102" s="16">
        <f t="shared" si="6"/>
        <v>0</v>
      </c>
      <c r="K102" s="16">
        <f t="shared" si="7"/>
        <v>0</v>
      </c>
    </row>
    <row r="103" spans="1:12">
      <c r="A103" s="49"/>
      <c r="B103" s="23" t="s">
        <v>220</v>
      </c>
      <c r="C103" s="35" t="s">
        <v>12</v>
      </c>
      <c r="D103" s="25">
        <f>D100*3</f>
        <v>2.4000000000000004</v>
      </c>
      <c r="E103" s="25">
        <v>0</v>
      </c>
      <c r="F103" s="16">
        <f t="shared" si="5"/>
        <v>0</v>
      </c>
      <c r="G103" s="25"/>
      <c r="H103" s="16">
        <f t="shared" si="4"/>
        <v>0</v>
      </c>
      <c r="I103" s="25"/>
      <c r="J103" s="16">
        <f t="shared" si="6"/>
        <v>0</v>
      </c>
      <c r="K103" s="16">
        <f t="shared" si="7"/>
        <v>0</v>
      </c>
    </row>
    <row r="104" spans="1:12">
      <c r="A104" s="49"/>
      <c r="B104" s="58" t="s">
        <v>66</v>
      </c>
      <c r="C104" s="35"/>
      <c r="D104" s="25"/>
      <c r="E104" s="25"/>
      <c r="F104" s="16">
        <f t="shared" si="5"/>
        <v>0</v>
      </c>
      <c r="G104" s="25"/>
      <c r="H104" s="16">
        <f t="shared" si="4"/>
        <v>0</v>
      </c>
      <c r="I104" s="25"/>
      <c r="J104" s="16">
        <f t="shared" si="6"/>
        <v>0</v>
      </c>
      <c r="K104" s="16">
        <f t="shared" si="7"/>
        <v>0</v>
      </c>
    </row>
    <row r="105" spans="1:12" ht="30">
      <c r="A105" s="49">
        <v>1</v>
      </c>
      <c r="B105" s="19" t="s">
        <v>231</v>
      </c>
      <c r="C105" s="35" t="s">
        <v>8</v>
      </c>
      <c r="D105" s="25">
        <v>720</v>
      </c>
      <c r="E105" s="25"/>
      <c r="F105" s="16">
        <f t="shared" si="5"/>
        <v>0</v>
      </c>
      <c r="G105" s="25">
        <v>0</v>
      </c>
      <c r="H105" s="16">
        <f t="shared" si="4"/>
        <v>0</v>
      </c>
      <c r="I105" s="25"/>
      <c r="J105" s="16">
        <f t="shared" si="6"/>
        <v>0</v>
      </c>
      <c r="K105" s="16">
        <f t="shared" si="7"/>
        <v>0</v>
      </c>
    </row>
    <row r="106" spans="1:12">
      <c r="A106" s="49"/>
      <c r="B106" s="20" t="s">
        <v>22</v>
      </c>
      <c r="C106" s="35" t="s">
        <v>13</v>
      </c>
      <c r="D106" s="25">
        <f>D105*0.8</f>
        <v>576</v>
      </c>
      <c r="E106" s="25">
        <v>0</v>
      </c>
      <c r="F106" s="16">
        <f t="shared" si="5"/>
        <v>0</v>
      </c>
      <c r="G106" s="25"/>
      <c r="H106" s="16">
        <f t="shared" si="4"/>
        <v>0</v>
      </c>
      <c r="I106" s="25">
        <v>0</v>
      </c>
      <c r="J106" s="16">
        <f t="shared" si="6"/>
        <v>0</v>
      </c>
      <c r="K106" s="16">
        <f t="shared" si="7"/>
        <v>0</v>
      </c>
    </row>
    <row r="107" spans="1:12">
      <c r="A107" s="49"/>
      <c r="B107" s="20" t="s">
        <v>158</v>
      </c>
      <c r="C107" s="35" t="s">
        <v>13</v>
      </c>
      <c r="D107" s="25">
        <f>D105*0.4</f>
        <v>288</v>
      </c>
      <c r="E107" s="25">
        <v>0</v>
      </c>
      <c r="F107" s="16">
        <f t="shared" si="5"/>
        <v>0</v>
      </c>
      <c r="G107" s="25"/>
      <c r="H107" s="16">
        <f t="shared" si="4"/>
        <v>0</v>
      </c>
      <c r="I107" s="25">
        <v>0</v>
      </c>
      <c r="J107" s="16">
        <f t="shared" si="6"/>
        <v>0</v>
      </c>
      <c r="K107" s="16">
        <f t="shared" si="7"/>
        <v>0</v>
      </c>
    </row>
    <row r="108" spans="1:12">
      <c r="A108" s="49"/>
      <c r="B108" s="20" t="s">
        <v>232</v>
      </c>
      <c r="C108" s="35" t="s">
        <v>13</v>
      </c>
      <c r="D108" s="25">
        <f>70*0.4</f>
        <v>28</v>
      </c>
      <c r="E108" s="25">
        <v>0</v>
      </c>
      <c r="F108" s="16">
        <f t="shared" si="5"/>
        <v>0</v>
      </c>
      <c r="G108" s="25"/>
      <c r="H108" s="16">
        <f t="shared" si="4"/>
        <v>0</v>
      </c>
      <c r="I108" s="25">
        <v>0</v>
      </c>
      <c r="J108" s="16">
        <f t="shared" si="6"/>
        <v>0</v>
      </c>
      <c r="K108" s="16">
        <f t="shared" si="7"/>
        <v>0</v>
      </c>
    </row>
    <row r="109" spans="1:12">
      <c r="A109" s="49"/>
      <c r="B109" s="20" t="s">
        <v>64</v>
      </c>
      <c r="C109" s="35" t="s">
        <v>13</v>
      </c>
      <c r="D109" s="25">
        <f>D105*0.05</f>
        <v>36</v>
      </c>
      <c r="E109" s="25">
        <v>0</v>
      </c>
      <c r="F109" s="16">
        <f t="shared" si="5"/>
        <v>0</v>
      </c>
      <c r="G109" s="25"/>
      <c r="H109" s="16">
        <f t="shared" si="4"/>
        <v>0</v>
      </c>
      <c r="I109" s="25">
        <v>0</v>
      </c>
      <c r="J109" s="16">
        <f t="shared" si="6"/>
        <v>0</v>
      </c>
      <c r="K109" s="16">
        <f t="shared" si="7"/>
        <v>0</v>
      </c>
    </row>
    <row r="110" spans="1:12">
      <c r="A110" s="49"/>
      <c r="B110" s="20" t="s">
        <v>23</v>
      </c>
      <c r="C110" s="35" t="s">
        <v>8</v>
      </c>
      <c r="D110" s="25">
        <f>D105*0.009</f>
        <v>6.4799999999999995</v>
      </c>
      <c r="E110" s="25">
        <v>0</v>
      </c>
      <c r="F110" s="16">
        <f t="shared" si="5"/>
        <v>0</v>
      </c>
      <c r="G110" s="25"/>
      <c r="H110" s="16">
        <f t="shared" si="4"/>
        <v>0</v>
      </c>
      <c r="I110" s="25"/>
      <c r="J110" s="16">
        <f t="shared" si="6"/>
        <v>0</v>
      </c>
      <c r="K110" s="16">
        <f t="shared" si="7"/>
        <v>0</v>
      </c>
    </row>
    <row r="111" spans="1:12">
      <c r="A111" s="49"/>
      <c r="B111" s="20" t="s">
        <v>31</v>
      </c>
      <c r="C111" s="35" t="s">
        <v>10</v>
      </c>
      <c r="D111" s="25">
        <f>D105*0.4</f>
        <v>288</v>
      </c>
      <c r="E111" s="25">
        <v>0</v>
      </c>
      <c r="F111" s="16">
        <f t="shared" si="5"/>
        <v>0</v>
      </c>
      <c r="G111" s="25"/>
      <c r="H111" s="16">
        <f t="shared" si="4"/>
        <v>0</v>
      </c>
      <c r="I111" s="25">
        <v>0</v>
      </c>
      <c r="J111" s="16">
        <f t="shared" si="6"/>
        <v>0</v>
      </c>
      <c r="K111" s="16">
        <f t="shared" si="7"/>
        <v>0</v>
      </c>
    </row>
    <row r="112" spans="1:12" ht="30">
      <c r="A112" s="49"/>
      <c r="B112" s="23" t="s">
        <v>222</v>
      </c>
      <c r="C112" s="35" t="s">
        <v>8</v>
      </c>
      <c r="D112" s="25">
        <f>8*4*0.6</f>
        <v>19.2</v>
      </c>
      <c r="E112" s="25">
        <v>0</v>
      </c>
      <c r="F112" s="16">
        <f t="shared" si="5"/>
        <v>0</v>
      </c>
      <c r="G112" s="25"/>
      <c r="H112" s="16">
        <f t="shared" si="4"/>
        <v>0</v>
      </c>
      <c r="I112" s="25">
        <v>0</v>
      </c>
      <c r="J112" s="16">
        <f t="shared" si="6"/>
        <v>0</v>
      </c>
      <c r="K112" s="16">
        <f t="shared" si="7"/>
        <v>0</v>
      </c>
    </row>
    <row r="113" spans="1:11">
      <c r="A113" s="49"/>
      <c r="B113" s="23" t="s">
        <v>223</v>
      </c>
      <c r="C113" s="35" t="s">
        <v>8</v>
      </c>
      <c r="D113" s="25">
        <f>D112*1.03</f>
        <v>19.776</v>
      </c>
      <c r="E113" s="25">
        <v>0</v>
      </c>
      <c r="F113" s="16">
        <f t="shared" si="5"/>
        <v>0</v>
      </c>
      <c r="G113" s="25"/>
      <c r="H113" s="16">
        <f t="shared" si="4"/>
        <v>0</v>
      </c>
      <c r="I113" s="25">
        <v>0</v>
      </c>
      <c r="J113" s="16">
        <f t="shared" si="6"/>
        <v>0</v>
      </c>
      <c r="K113" s="16">
        <f t="shared" si="7"/>
        <v>0</v>
      </c>
    </row>
    <row r="114" spans="1:11">
      <c r="A114" s="49"/>
      <c r="B114" s="20" t="s">
        <v>32</v>
      </c>
      <c r="C114" s="35" t="s">
        <v>10</v>
      </c>
      <c r="D114" s="36">
        <f>D105*0.2</f>
        <v>144</v>
      </c>
      <c r="E114" s="25">
        <v>0</v>
      </c>
      <c r="F114" s="16">
        <f t="shared" si="5"/>
        <v>0</v>
      </c>
      <c r="G114" s="25"/>
      <c r="H114" s="16">
        <f t="shared" si="4"/>
        <v>0</v>
      </c>
      <c r="I114" s="25">
        <v>0</v>
      </c>
      <c r="J114" s="16">
        <f t="shared" si="6"/>
        <v>0</v>
      </c>
      <c r="K114" s="16">
        <f t="shared" si="7"/>
        <v>0</v>
      </c>
    </row>
    <row r="115" spans="1:11">
      <c r="A115" s="49"/>
      <c r="B115" s="20" t="s">
        <v>11</v>
      </c>
      <c r="C115" s="35" t="s">
        <v>12</v>
      </c>
      <c r="D115" s="25">
        <f>D105*0.005</f>
        <v>3.6</v>
      </c>
      <c r="E115" s="25">
        <v>0</v>
      </c>
      <c r="F115" s="16">
        <f t="shared" si="5"/>
        <v>0</v>
      </c>
      <c r="G115" s="25"/>
      <c r="H115" s="16">
        <f t="shared" si="4"/>
        <v>0</v>
      </c>
      <c r="I115" s="25"/>
      <c r="J115" s="16">
        <f t="shared" si="6"/>
        <v>0</v>
      </c>
      <c r="K115" s="16">
        <f t="shared" si="7"/>
        <v>0</v>
      </c>
    </row>
    <row r="116" spans="1:11" ht="45">
      <c r="A116" s="49">
        <v>1</v>
      </c>
      <c r="B116" s="19" t="s">
        <v>76</v>
      </c>
      <c r="C116" s="35" t="s">
        <v>10</v>
      </c>
      <c r="D116" s="25">
        <v>12</v>
      </c>
      <c r="E116" s="25"/>
      <c r="F116" s="16">
        <f t="shared" si="5"/>
        <v>0</v>
      </c>
      <c r="G116" s="25">
        <v>0</v>
      </c>
      <c r="H116" s="16">
        <f t="shared" si="4"/>
        <v>0</v>
      </c>
      <c r="I116" s="25"/>
      <c r="J116" s="16">
        <f t="shared" si="6"/>
        <v>0</v>
      </c>
      <c r="K116" s="16">
        <f t="shared" si="7"/>
        <v>0</v>
      </c>
    </row>
    <row r="117" spans="1:11">
      <c r="A117" s="49"/>
      <c r="B117" s="23" t="s">
        <v>230</v>
      </c>
      <c r="C117" s="35" t="s">
        <v>10</v>
      </c>
      <c r="D117" s="25">
        <v>78</v>
      </c>
      <c r="E117" s="25">
        <v>0</v>
      </c>
      <c r="F117" s="16">
        <f t="shared" si="5"/>
        <v>0</v>
      </c>
      <c r="G117" s="25"/>
      <c r="H117" s="16">
        <f t="shared" si="4"/>
        <v>0</v>
      </c>
      <c r="I117" s="25">
        <v>0</v>
      </c>
      <c r="J117" s="16">
        <f t="shared" si="6"/>
        <v>0</v>
      </c>
      <c r="K117" s="16">
        <f t="shared" si="7"/>
        <v>0</v>
      </c>
    </row>
    <row r="118" spans="1:11">
      <c r="A118" s="49"/>
      <c r="B118" s="23" t="s">
        <v>78</v>
      </c>
      <c r="C118" s="35" t="s">
        <v>10</v>
      </c>
      <c r="D118" s="25">
        <v>94</v>
      </c>
      <c r="E118" s="25">
        <v>0</v>
      </c>
      <c r="F118" s="16">
        <f t="shared" si="5"/>
        <v>0</v>
      </c>
      <c r="G118" s="25"/>
      <c r="H118" s="16">
        <f t="shared" si="4"/>
        <v>0</v>
      </c>
      <c r="I118" s="25">
        <v>0</v>
      </c>
      <c r="J118" s="16">
        <f t="shared" si="6"/>
        <v>0</v>
      </c>
      <c r="K118" s="16">
        <f t="shared" si="7"/>
        <v>0</v>
      </c>
    </row>
    <row r="119" spans="1:11">
      <c r="A119" s="49"/>
      <c r="B119" s="23" t="s">
        <v>75</v>
      </c>
      <c r="C119" s="35" t="s">
        <v>10</v>
      </c>
      <c r="D119" s="25">
        <v>274</v>
      </c>
      <c r="E119" s="25">
        <v>0</v>
      </c>
      <c r="F119" s="16">
        <f t="shared" si="5"/>
        <v>0</v>
      </c>
      <c r="G119" s="25"/>
      <c r="H119" s="16">
        <f t="shared" si="4"/>
        <v>0</v>
      </c>
      <c r="I119" s="25">
        <v>0</v>
      </c>
      <c r="J119" s="16">
        <f t="shared" si="6"/>
        <v>0</v>
      </c>
      <c r="K119" s="16">
        <f t="shared" si="7"/>
        <v>0</v>
      </c>
    </row>
    <row r="120" spans="1:11">
      <c r="A120" s="49"/>
      <c r="B120" s="23" t="s">
        <v>77</v>
      </c>
      <c r="C120" s="35" t="s">
        <v>10</v>
      </c>
      <c r="D120" s="25">
        <v>290</v>
      </c>
      <c r="E120" s="25">
        <v>0</v>
      </c>
      <c r="F120" s="16">
        <f t="shared" si="5"/>
        <v>0</v>
      </c>
      <c r="G120" s="25"/>
      <c r="H120" s="16">
        <f t="shared" si="4"/>
        <v>0</v>
      </c>
      <c r="I120" s="25">
        <v>0</v>
      </c>
      <c r="J120" s="16">
        <f t="shared" si="6"/>
        <v>0</v>
      </c>
      <c r="K120" s="16">
        <f t="shared" si="7"/>
        <v>0</v>
      </c>
    </row>
    <row r="121" spans="1:11">
      <c r="A121" s="49"/>
      <c r="B121" s="23" t="s">
        <v>79</v>
      </c>
      <c r="C121" s="35" t="s">
        <v>8</v>
      </c>
      <c r="D121" s="25">
        <v>25</v>
      </c>
      <c r="E121" s="25">
        <v>0</v>
      </c>
      <c r="F121" s="16">
        <f t="shared" si="5"/>
        <v>0</v>
      </c>
      <c r="G121" s="25"/>
      <c r="H121" s="16">
        <f t="shared" si="4"/>
        <v>0</v>
      </c>
      <c r="I121" s="25">
        <v>0</v>
      </c>
      <c r="J121" s="16">
        <f t="shared" si="6"/>
        <v>0</v>
      </c>
      <c r="K121" s="16">
        <f t="shared" si="7"/>
        <v>0</v>
      </c>
    </row>
    <row r="122" spans="1:11">
      <c r="A122" s="49"/>
      <c r="B122" s="23" t="s">
        <v>80</v>
      </c>
      <c r="C122" s="35" t="s">
        <v>13</v>
      </c>
      <c r="D122" s="25">
        <v>25</v>
      </c>
      <c r="E122" s="25">
        <v>0</v>
      </c>
      <c r="F122" s="16">
        <f t="shared" si="5"/>
        <v>0</v>
      </c>
      <c r="G122" s="25"/>
      <c r="H122" s="16">
        <f t="shared" si="4"/>
        <v>0</v>
      </c>
      <c r="I122" s="25">
        <v>0</v>
      </c>
      <c r="J122" s="16">
        <f t="shared" si="6"/>
        <v>0</v>
      </c>
      <c r="K122" s="16">
        <f t="shared" si="7"/>
        <v>0</v>
      </c>
    </row>
    <row r="123" spans="1:11">
      <c r="A123" s="49"/>
      <c r="B123" s="23" t="s">
        <v>81</v>
      </c>
      <c r="C123" s="35" t="s">
        <v>13</v>
      </c>
      <c r="D123" s="25">
        <v>12</v>
      </c>
      <c r="E123" s="25">
        <v>0</v>
      </c>
      <c r="F123" s="16">
        <f t="shared" si="5"/>
        <v>0</v>
      </c>
      <c r="G123" s="25"/>
      <c r="H123" s="16">
        <f t="shared" si="4"/>
        <v>0</v>
      </c>
      <c r="I123" s="25">
        <v>0</v>
      </c>
      <c r="J123" s="16">
        <f t="shared" si="6"/>
        <v>0</v>
      </c>
      <c r="K123" s="16">
        <f t="shared" si="7"/>
        <v>0</v>
      </c>
    </row>
    <row r="124" spans="1:11">
      <c r="A124" s="49"/>
      <c r="B124" s="23" t="s">
        <v>82</v>
      </c>
      <c r="C124" s="35" t="s">
        <v>13</v>
      </c>
      <c r="D124" s="25">
        <f>D116*4*0.4</f>
        <v>19.200000000000003</v>
      </c>
      <c r="E124" s="25">
        <v>0</v>
      </c>
      <c r="F124" s="16">
        <f t="shared" si="5"/>
        <v>0</v>
      </c>
      <c r="G124" s="25"/>
      <c r="H124" s="16">
        <f t="shared" si="4"/>
        <v>0</v>
      </c>
      <c r="I124" s="25">
        <v>0</v>
      </c>
      <c r="J124" s="16">
        <f t="shared" si="6"/>
        <v>0</v>
      </c>
      <c r="K124" s="16">
        <f t="shared" si="7"/>
        <v>0</v>
      </c>
    </row>
    <row r="125" spans="1:11">
      <c r="A125" s="49"/>
      <c r="B125" s="23" t="s">
        <v>83</v>
      </c>
      <c r="C125" s="35" t="s">
        <v>84</v>
      </c>
      <c r="D125" s="25">
        <f>D124*0.4</f>
        <v>7.6800000000000015</v>
      </c>
      <c r="E125" s="25">
        <v>0</v>
      </c>
      <c r="F125" s="16">
        <f t="shared" si="5"/>
        <v>0</v>
      </c>
      <c r="G125" s="25"/>
      <c r="H125" s="16">
        <f t="shared" si="4"/>
        <v>0</v>
      </c>
      <c r="I125" s="25">
        <v>0</v>
      </c>
      <c r="J125" s="16">
        <f t="shared" si="6"/>
        <v>0</v>
      </c>
      <c r="K125" s="16">
        <f t="shared" si="7"/>
        <v>0</v>
      </c>
    </row>
    <row r="126" spans="1:11">
      <c r="A126" s="49"/>
      <c r="B126" s="23" t="s">
        <v>85</v>
      </c>
      <c r="C126" s="35" t="s">
        <v>13</v>
      </c>
      <c r="D126" s="25">
        <f>D116*3</f>
        <v>36</v>
      </c>
      <c r="E126" s="25">
        <v>0</v>
      </c>
      <c r="F126" s="16">
        <f t="shared" si="5"/>
        <v>0</v>
      </c>
      <c r="G126" s="25"/>
      <c r="H126" s="16">
        <f t="shared" si="4"/>
        <v>0</v>
      </c>
      <c r="I126" s="25">
        <v>0</v>
      </c>
      <c r="J126" s="16">
        <f t="shared" si="6"/>
        <v>0</v>
      </c>
      <c r="K126" s="16">
        <f t="shared" si="7"/>
        <v>0</v>
      </c>
    </row>
    <row r="127" spans="1:11">
      <c r="A127" s="49"/>
      <c r="B127" s="23" t="s">
        <v>67</v>
      </c>
      <c r="C127" s="35" t="s">
        <v>12</v>
      </c>
      <c r="D127" s="25">
        <f>D116*4</f>
        <v>48</v>
      </c>
      <c r="E127" s="25">
        <v>0</v>
      </c>
      <c r="F127" s="16">
        <f t="shared" si="5"/>
        <v>0</v>
      </c>
      <c r="G127" s="25"/>
      <c r="H127" s="16">
        <f t="shared" si="4"/>
        <v>0</v>
      </c>
      <c r="I127" s="25"/>
      <c r="J127" s="16">
        <f t="shared" si="6"/>
        <v>0</v>
      </c>
      <c r="K127" s="16">
        <f t="shared" si="7"/>
        <v>0</v>
      </c>
    </row>
    <row r="128" spans="1:11" ht="30">
      <c r="A128" s="49">
        <v>1</v>
      </c>
      <c r="B128" s="19" t="s">
        <v>258</v>
      </c>
      <c r="C128" s="35" t="s">
        <v>10</v>
      </c>
      <c r="D128" s="25">
        <v>84</v>
      </c>
      <c r="E128" s="25"/>
      <c r="F128" s="16">
        <f t="shared" si="5"/>
        <v>0</v>
      </c>
      <c r="G128" s="25">
        <v>0</v>
      </c>
      <c r="H128" s="16">
        <f t="shared" si="4"/>
        <v>0</v>
      </c>
      <c r="I128" s="25"/>
      <c r="J128" s="16">
        <f t="shared" si="6"/>
        <v>0</v>
      </c>
      <c r="K128" s="16">
        <f t="shared" si="7"/>
        <v>0</v>
      </c>
    </row>
    <row r="129" spans="1:11">
      <c r="A129" s="49"/>
      <c r="B129" s="23" t="s">
        <v>259</v>
      </c>
      <c r="C129" s="35" t="s">
        <v>10</v>
      </c>
      <c r="D129" s="25">
        <f>D128*1.2</f>
        <v>100.8</v>
      </c>
      <c r="E129" s="25">
        <v>0</v>
      </c>
      <c r="F129" s="16">
        <f t="shared" si="5"/>
        <v>0</v>
      </c>
      <c r="G129" s="25"/>
      <c r="H129" s="16">
        <f t="shared" si="4"/>
        <v>0</v>
      </c>
      <c r="I129" s="25">
        <v>0</v>
      </c>
      <c r="J129" s="16">
        <f t="shared" si="6"/>
        <v>0</v>
      </c>
      <c r="K129" s="16">
        <f t="shared" si="7"/>
        <v>0</v>
      </c>
    </row>
    <row r="130" spans="1:11">
      <c r="A130" s="49"/>
      <c r="B130" s="23" t="s">
        <v>67</v>
      </c>
      <c r="C130" s="35" t="s">
        <v>12</v>
      </c>
      <c r="D130" s="25">
        <f>D128*0.1</f>
        <v>8.4</v>
      </c>
      <c r="E130" s="25">
        <v>0</v>
      </c>
      <c r="F130" s="16">
        <f t="shared" si="5"/>
        <v>0</v>
      </c>
      <c r="G130" s="25"/>
      <c r="H130" s="16">
        <f t="shared" si="4"/>
        <v>0</v>
      </c>
      <c r="I130" s="25"/>
      <c r="J130" s="16">
        <f t="shared" si="6"/>
        <v>0</v>
      </c>
      <c r="K130" s="16">
        <f t="shared" si="7"/>
        <v>0</v>
      </c>
    </row>
    <row r="131" spans="1:11" ht="15.75">
      <c r="A131" s="5"/>
      <c r="B131" s="54" t="s">
        <v>6</v>
      </c>
      <c r="C131" s="10"/>
      <c r="D131" s="16"/>
      <c r="E131" s="16"/>
      <c r="F131" s="16">
        <f>SUM(F12:F130)</f>
        <v>0</v>
      </c>
      <c r="G131" s="16"/>
      <c r="H131" s="16">
        <f>SUM(H12:H130)</f>
        <v>0</v>
      </c>
      <c r="I131" s="16"/>
      <c r="J131" s="16">
        <f>SUM(J12:J130)</f>
        <v>0</v>
      </c>
      <c r="K131" s="33">
        <f>SUM(K12:K130)</f>
        <v>0</v>
      </c>
    </row>
    <row r="132" spans="1:11" ht="15.75">
      <c r="A132" s="6"/>
      <c r="B132" s="52" t="s">
        <v>14</v>
      </c>
      <c r="C132" s="47">
        <v>0.05</v>
      </c>
      <c r="D132" s="22"/>
      <c r="E132" s="8"/>
      <c r="F132" s="22"/>
      <c r="G132" s="22"/>
      <c r="H132" s="22"/>
      <c r="I132" s="22"/>
      <c r="J132" s="8"/>
      <c r="K132" s="22">
        <f>F131*C132</f>
        <v>0</v>
      </c>
    </row>
    <row r="133" spans="1:11" ht="15.75">
      <c r="A133" s="6"/>
      <c r="B133" s="52" t="s">
        <v>6</v>
      </c>
      <c r="C133" s="48"/>
      <c r="D133" s="22"/>
      <c r="E133" s="8"/>
      <c r="F133" s="8"/>
      <c r="G133" s="22"/>
      <c r="H133" s="22"/>
      <c r="I133" s="22"/>
      <c r="J133" s="8"/>
      <c r="K133" s="22">
        <f>K131+K132</f>
        <v>0</v>
      </c>
    </row>
    <row r="134" spans="1:11" ht="15.75">
      <c r="A134" s="6"/>
      <c r="B134" s="52" t="s">
        <v>15</v>
      </c>
      <c r="C134" s="47">
        <v>0.1</v>
      </c>
      <c r="D134" s="22"/>
      <c r="E134" s="8"/>
      <c r="F134" s="8"/>
      <c r="G134" s="22"/>
      <c r="H134" s="22"/>
      <c r="I134" s="22"/>
      <c r="J134" s="8"/>
      <c r="K134" s="22">
        <f>K133*C134</f>
        <v>0</v>
      </c>
    </row>
    <row r="135" spans="1:11" ht="15.75">
      <c r="A135" s="6"/>
      <c r="B135" s="52" t="s">
        <v>6</v>
      </c>
      <c r="C135" s="48"/>
      <c r="D135" s="22"/>
      <c r="E135" s="8"/>
      <c r="F135" s="8"/>
      <c r="G135" s="22"/>
      <c r="H135" s="22"/>
      <c r="I135" s="22"/>
      <c r="J135" s="8"/>
      <c r="K135" s="22">
        <f>K134+K133</f>
        <v>0</v>
      </c>
    </row>
    <row r="136" spans="1:11" ht="15.75">
      <c r="A136" s="6"/>
      <c r="B136" s="52" t="s">
        <v>16</v>
      </c>
      <c r="C136" s="47">
        <v>0.08</v>
      </c>
      <c r="D136" s="22"/>
      <c r="E136" s="8"/>
      <c r="F136" s="8"/>
      <c r="G136" s="22"/>
      <c r="H136" s="22"/>
      <c r="I136" s="22"/>
      <c r="J136" s="8"/>
      <c r="K136" s="22">
        <f>K135*C136</f>
        <v>0</v>
      </c>
    </row>
    <row r="137" spans="1:11" ht="15.75">
      <c r="A137" s="7"/>
      <c r="B137" s="52" t="s">
        <v>6</v>
      </c>
      <c r="C137" s="48"/>
      <c r="D137" s="22"/>
      <c r="E137" s="8"/>
      <c r="F137" s="8"/>
      <c r="G137" s="22"/>
      <c r="H137" s="22"/>
      <c r="I137" s="22"/>
      <c r="J137" s="8"/>
      <c r="K137" s="22">
        <f>K136+K135</f>
        <v>0</v>
      </c>
    </row>
    <row r="138" spans="1:11" ht="15.75">
      <c r="A138" s="7"/>
      <c r="B138" s="52" t="s">
        <v>20</v>
      </c>
      <c r="C138" s="47">
        <v>0.03</v>
      </c>
      <c r="D138" s="22"/>
      <c r="E138" s="8"/>
      <c r="F138" s="8"/>
      <c r="G138" s="22"/>
      <c r="H138" s="22"/>
      <c r="I138" s="22"/>
      <c r="J138" s="8"/>
      <c r="K138" s="22">
        <f>K137*C138</f>
        <v>0</v>
      </c>
    </row>
    <row r="139" spans="1:11" ht="15.75">
      <c r="A139" s="7"/>
      <c r="B139" s="52" t="s">
        <v>24</v>
      </c>
      <c r="C139" s="47">
        <v>0.02</v>
      </c>
      <c r="D139" s="22"/>
      <c r="E139" s="8"/>
      <c r="F139" s="8"/>
      <c r="G139" s="22"/>
      <c r="H139" s="22"/>
      <c r="I139" s="22"/>
      <c r="J139" s="8"/>
      <c r="K139" s="22">
        <f>H131*C139</f>
        <v>0</v>
      </c>
    </row>
    <row r="140" spans="1:11" ht="15.75">
      <c r="A140" s="7"/>
      <c r="B140" s="52" t="s">
        <v>6</v>
      </c>
      <c r="C140" s="48"/>
      <c r="D140" s="22"/>
      <c r="E140" s="8"/>
      <c r="F140" s="8"/>
      <c r="G140" s="22"/>
      <c r="H140" s="22"/>
      <c r="I140" s="22"/>
      <c r="J140" s="8"/>
      <c r="K140" s="22">
        <f>K139+K138+K137</f>
        <v>0</v>
      </c>
    </row>
    <row r="141" spans="1:11">
      <c r="A141" s="6"/>
      <c r="B141" s="53" t="s">
        <v>17</v>
      </c>
      <c r="C141" s="47">
        <v>0.18</v>
      </c>
      <c r="D141" s="22"/>
      <c r="E141" s="8"/>
      <c r="F141" s="8"/>
      <c r="G141" s="8"/>
      <c r="H141" s="8"/>
      <c r="I141" s="8"/>
      <c r="J141" s="8"/>
      <c r="K141" s="22">
        <f>K140*0.18</f>
        <v>0</v>
      </c>
    </row>
    <row r="142" spans="1:11" ht="15.75">
      <c r="A142" s="5"/>
      <c r="B142" s="55" t="s">
        <v>18</v>
      </c>
      <c r="C142" s="10"/>
      <c r="D142" s="5"/>
      <c r="E142" s="5"/>
      <c r="F142" s="5"/>
      <c r="G142" s="5"/>
      <c r="H142" s="5"/>
      <c r="I142" s="5"/>
      <c r="J142" s="5"/>
      <c r="K142" s="33">
        <f>K141+K140</f>
        <v>0</v>
      </c>
    </row>
  </sheetData>
  <mergeCells count="12">
    <mergeCell ref="A5:K5"/>
    <mergeCell ref="J7:K7"/>
    <mergeCell ref="C7:I7"/>
    <mergeCell ref="A8:A9"/>
    <mergeCell ref="E8:F8"/>
    <mergeCell ref="B8:B9"/>
    <mergeCell ref="I8:J8"/>
    <mergeCell ref="G8:H8"/>
    <mergeCell ref="K8:K9"/>
    <mergeCell ref="C8:C9"/>
    <mergeCell ref="D8:D9"/>
    <mergeCell ref="A6:K6"/>
  </mergeCells>
  <pageMargins left="0.25" right="0.25" top="0.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K44"/>
  <sheetViews>
    <sheetView workbookViewId="0">
      <selection activeCell="I30" sqref="I30"/>
    </sheetView>
  </sheetViews>
  <sheetFormatPr defaultRowHeight="15"/>
  <cols>
    <col min="1" max="1" width="4" customWidth="1"/>
    <col min="2" max="2" width="50.28515625" customWidth="1"/>
    <col min="11" max="11" width="10.7109375" customWidth="1"/>
  </cols>
  <sheetData>
    <row r="1" spans="1:11">
      <c r="A1" s="149" t="s">
        <v>107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8">
      <c r="A2" s="9"/>
      <c r="B2" s="39"/>
      <c r="C2" s="152" t="s">
        <v>26</v>
      </c>
      <c r="D2" s="152"/>
      <c r="E2" s="152"/>
      <c r="F2" s="152"/>
      <c r="G2" s="152"/>
      <c r="H2" s="152"/>
      <c r="I2" s="152"/>
      <c r="J2" s="150">
        <f>K42</f>
        <v>0</v>
      </c>
      <c r="K2" s="151"/>
    </row>
    <row r="3" spans="1:11" ht="30" customHeight="1">
      <c r="A3" s="153" t="s">
        <v>0</v>
      </c>
      <c r="B3" s="153" t="s">
        <v>1</v>
      </c>
      <c r="C3" s="153" t="s">
        <v>2</v>
      </c>
      <c r="D3" s="159" t="s">
        <v>3</v>
      </c>
      <c r="E3" s="155" t="s">
        <v>4</v>
      </c>
      <c r="F3" s="156"/>
      <c r="G3" s="155" t="s">
        <v>5</v>
      </c>
      <c r="H3" s="156"/>
      <c r="I3" s="157" t="s">
        <v>30</v>
      </c>
      <c r="J3" s="158"/>
      <c r="K3" s="153" t="s">
        <v>6</v>
      </c>
    </row>
    <row r="4" spans="1:11">
      <c r="A4" s="154"/>
      <c r="B4" s="154"/>
      <c r="C4" s="154"/>
      <c r="D4" s="160"/>
      <c r="E4" s="44" t="s">
        <v>7</v>
      </c>
      <c r="F4" s="45" t="s">
        <v>6</v>
      </c>
      <c r="G4" s="44" t="s">
        <v>7</v>
      </c>
      <c r="H4" s="45" t="s">
        <v>6</v>
      </c>
      <c r="I4" s="44" t="s">
        <v>7</v>
      </c>
      <c r="J4" s="45" t="s">
        <v>6</v>
      </c>
      <c r="K4" s="154"/>
    </row>
    <row r="5" spans="1:11">
      <c r="A5" s="12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>
      <c r="A6" s="17"/>
      <c r="B6" s="88" t="s">
        <v>117</v>
      </c>
      <c r="C6" s="24"/>
      <c r="D6" s="24"/>
      <c r="E6" s="24"/>
      <c r="F6" s="16"/>
      <c r="G6" s="24"/>
      <c r="H6" s="16"/>
      <c r="I6" s="24"/>
      <c r="J6" s="16"/>
      <c r="K6" s="16"/>
    </row>
    <row r="7" spans="1:11" ht="30">
      <c r="A7" s="17">
        <v>1</v>
      </c>
      <c r="B7" s="87" t="s">
        <v>149</v>
      </c>
      <c r="C7" s="24" t="s">
        <v>10</v>
      </c>
      <c r="D7" s="25">
        <v>32</v>
      </c>
      <c r="E7" s="25">
        <v>0</v>
      </c>
      <c r="F7" s="16">
        <f t="shared" ref="F7:F30" si="0">E7*D7</f>
        <v>0</v>
      </c>
      <c r="G7" s="25">
        <v>0</v>
      </c>
      <c r="H7" s="16">
        <f t="shared" ref="H7:H30" si="1">G7*D7</f>
        <v>0</v>
      </c>
      <c r="I7" s="25">
        <v>0</v>
      </c>
      <c r="J7" s="16">
        <f t="shared" ref="J7:J30" si="2">I7*D7</f>
        <v>0</v>
      </c>
      <c r="K7" s="16">
        <f t="shared" ref="K7:K30" si="3">J7+H7+F7</f>
        <v>0</v>
      </c>
    </row>
    <row r="8" spans="1:11" ht="30">
      <c r="A8" s="17">
        <v>2</v>
      </c>
      <c r="B8" s="87" t="s">
        <v>150</v>
      </c>
      <c r="C8" s="24" t="s">
        <v>10</v>
      </c>
      <c r="D8" s="25">
        <v>16</v>
      </c>
      <c r="E8" s="25">
        <v>0</v>
      </c>
      <c r="F8" s="16">
        <f t="shared" si="0"/>
        <v>0</v>
      </c>
      <c r="G8" s="25">
        <v>0</v>
      </c>
      <c r="H8" s="16">
        <f t="shared" si="1"/>
        <v>0</v>
      </c>
      <c r="I8" s="25">
        <v>0</v>
      </c>
      <c r="J8" s="16">
        <f t="shared" si="2"/>
        <v>0</v>
      </c>
      <c r="K8" s="16">
        <f t="shared" si="3"/>
        <v>0</v>
      </c>
    </row>
    <row r="9" spans="1:11" ht="30">
      <c r="A9" s="17">
        <v>3</v>
      </c>
      <c r="B9" s="87" t="s">
        <v>151</v>
      </c>
      <c r="C9" s="24" t="s">
        <v>10</v>
      </c>
      <c r="D9" s="25">
        <v>8</v>
      </c>
      <c r="E9" s="25">
        <v>0</v>
      </c>
      <c r="F9" s="16">
        <f t="shared" si="0"/>
        <v>0</v>
      </c>
      <c r="G9" s="25">
        <v>0</v>
      </c>
      <c r="H9" s="16">
        <f t="shared" si="1"/>
        <v>0</v>
      </c>
      <c r="I9" s="25">
        <v>0</v>
      </c>
      <c r="J9" s="16">
        <f t="shared" si="2"/>
        <v>0</v>
      </c>
      <c r="K9" s="16">
        <f t="shared" si="3"/>
        <v>0</v>
      </c>
    </row>
    <row r="10" spans="1:11" ht="30">
      <c r="A10" s="17">
        <v>4</v>
      </c>
      <c r="B10" s="87" t="s">
        <v>152</v>
      </c>
      <c r="C10" s="24" t="s">
        <v>10</v>
      </c>
      <c r="D10" s="25">
        <v>32</v>
      </c>
      <c r="E10" s="25">
        <v>0</v>
      </c>
      <c r="F10" s="16">
        <f t="shared" si="0"/>
        <v>0</v>
      </c>
      <c r="G10" s="25">
        <v>0</v>
      </c>
      <c r="H10" s="16">
        <f t="shared" si="1"/>
        <v>0</v>
      </c>
      <c r="I10" s="25">
        <v>0</v>
      </c>
      <c r="J10" s="16">
        <f t="shared" si="2"/>
        <v>0</v>
      </c>
      <c r="K10" s="16">
        <f t="shared" si="3"/>
        <v>0</v>
      </c>
    </row>
    <row r="11" spans="1:11" ht="30">
      <c r="A11" s="17">
        <v>5</v>
      </c>
      <c r="B11" s="87" t="s">
        <v>153</v>
      </c>
      <c r="C11" s="24" t="s">
        <v>10</v>
      </c>
      <c r="D11" s="25">
        <v>16</v>
      </c>
      <c r="E11" s="25">
        <v>0</v>
      </c>
      <c r="F11" s="16">
        <f t="shared" si="0"/>
        <v>0</v>
      </c>
      <c r="G11" s="25">
        <v>0</v>
      </c>
      <c r="H11" s="16">
        <f t="shared" si="1"/>
        <v>0</v>
      </c>
      <c r="I11" s="25">
        <v>0</v>
      </c>
      <c r="J11" s="16">
        <f t="shared" si="2"/>
        <v>0</v>
      </c>
      <c r="K11" s="16">
        <f t="shared" si="3"/>
        <v>0</v>
      </c>
    </row>
    <row r="12" spans="1:11" ht="30">
      <c r="A12" s="17">
        <v>6</v>
      </c>
      <c r="B12" s="87" t="s">
        <v>154</v>
      </c>
      <c r="C12" s="24" t="s">
        <v>10</v>
      </c>
      <c r="D12" s="25">
        <v>8</v>
      </c>
      <c r="E12" s="25">
        <v>0</v>
      </c>
      <c r="F12" s="16">
        <f t="shared" si="0"/>
        <v>0</v>
      </c>
      <c r="G12" s="25">
        <v>0</v>
      </c>
      <c r="H12" s="16">
        <f t="shared" si="1"/>
        <v>0</v>
      </c>
      <c r="I12" s="25">
        <v>0</v>
      </c>
      <c r="J12" s="16">
        <f t="shared" si="2"/>
        <v>0</v>
      </c>
      <c r="K12" s="16">
        <f t="shared" si="3"/>
        <v>0</v>
      </c>
    </row>
    <row r="13" spans="1:11">
      <c r="A13" s="17">
        <v>7</v>
      </c>
      <c r="B13" s="87" t="s">
        <v>155</v>
      </c>
      <c r="C13" s="24" t="s">
        <v>10</v>
      </c>
      <c r="D13" s="25">
        <f>D10+D11+D12</f>
        <v>56</v>
      </c>
      <c r="E13" s="25">
        <v>0</v>
      </c>
      <c r="F13" s="16">
        <f t="shared" si="0"/>
        <v>0</v>
      </c>
      <c r="G13" s="25">
        <v>0</v>
      </c>
      <c r="H13" s="16">
        <f t="shared" si="1"/>
        <v>0</v>
      </c>
      <c r="I13" s="25">
        <v>0</v>
      </c>
      <c r="J13" s="16">
        <f t="shared" si="2"/>
        <v>0</v>
      </c>
      <c r="K13" s="16">
        <f t="shared" si="3"/>
        <v>0</v>
      </c>
    </row>
    <row r="14" spans="1:11">
      <c r="A14" s="17">
        <v>8</v>
      </c>
      <c r="B14" s="87" t="s">
        <v>156</v>
      </c>
      <c r="C14" s="24" t="s">
        <v>9</v>
      </c>
      <c r="D14" s="25">
        <v>20</v>
      </c>
      <c r="E14" s="25">
        <v>0</v>
      </c>
      <c r="F14" s="16">
        <f t="shared" si="0"/>
        <v>0</v>
      </c>
      <c r="G14" s="25">
        <v>0</v>
      </c>
      <c r="H14" s="16">
        <f t="shared" si="1"/>
        <v>0</v>
      </c>
      <c r="I14" s="25">
        <v>0</v>
      </c>
      <c r="J14" s="16">
        <f t="shared" si="2"/>
        <v>0</v>
      </c>
      <c r="K14" s="16">
        <f t="shared" si="3"/>
        <v>0</v>
      </c>
    </row>
    <row r="15" spans="1:11">
      <c r="A15" s="17">
        <v>9</v>
      </c>
      <c r="B15" s="87" t="s">
        <v>175</v>
      </c>
      <c r="C15" s="24" t="s">
        <v>9</v>
      </c>
      <c r="D15" s="25">
        <v>20</v>
      </c>
      <c r="E15" s="25">
        <v>0</v>
      </c>
      <c r="F15" s="16">
        <f t="shared" si="0"/>
        <v>0</v>
      </c>
      <c r="G15" s="25">
        <v>0</v>
      </c>
      <c r="H15" s="16">
        <f t="shared" si="1"/>
        <v>0</v>
      </c>
      <c r="I15" s="25">
        <v>0</v>
      </c>
      <c r="J15" s="16">
        <f t="shared" si="2"/>
        <v>0</v>
      </c>
      <c r="K15" s="16">
        <f t="shared" si="3"/>
        <v>0</v>
      </c>
    </row>
    <row r="16" spans="1:11">
      <c r="A16" s="17">
        <v>10</v>
      </c>
      <c r="B16" s="87" t="s">
        <v>118</v>
      </c>
      <c r="C16" s="24" t="s">
        <v>9</v>
      </c>
      <c r="D16" s="25">
        <v>30</v>
      </c>
      <c r="E16" s="25">
        <v>0</v>
      </c>
      <c r="F16" s="16">
        <f t="shared" si="0"/>
        <v>0</v>
      </c>
      <c r="G16" s="25"/>
      <c r="H16" s="16">
        <f t="shared" si="1"/>
        <v>0</v>
      </c>
      <c r="I16" s="25"/>
      <c r="J16" s="16">
        <f t="shared" si="2"/>
        <v>0</v>
      </c>
      <c r="K16" s="16">
        <f t="shared" si="3"/>
        <v>0</v>
      </c>
    </row>
    <row r="17" spans="1:11">
      <c r="A17" s="17"/>
      <c r="B17" s="89" t="s">
        <v>119</v>
      </c>
      <c r="C17" s="24"/>
      <c r="D17" s="25"/>
      <c r="E17" s="25"/>
      <c r="F17" s="16">
        <f t="shared" si="0"/>
        <v>0</v>
      </c>
      <c r="G17" s="25"/>
      <c r="H17" s="16">
        <f t="shared" si="1"/>
        <v>0</v>
      </c>
      <c r="I17" s="25"/>
      <c r="J17" s="16">
        <f t="shared" si="2"/>
        <v>0</v>
      </c>
      <c r="K17" s="16">
        <f t="shared" si="3"/>
        <v>0</v>
      </c>
    </row>
    <row r="18" spans="1:11">
      <c r="A18" s="17">
        <v>1</v>
      </c>
      <c r="B18" s="87" t="s">
        <v>120</v>
      </c>
      <c r="C18" s="24" t="s">
        <v>10</v>
      </c>
      <c r="D18" s="25">
        <v>25</v>
      </c>
      <c r="E18" s="25">
        <v>0</v>
      </c>
      <c r="F18" s="16">
        <f t="shared" si="0"/>
        <v>0</v>
      </c>
      <c r="G18" s="25">
        <v>0</v>
      </c>
      <c r="H18" s="16">
        <f t="shared" si="1"/>
        <v>0</v>
      </c>
      <c r="I18" s="25">
        <v>0</v>
      </c>
      <c r="J18" s="16">
        <f t="shared" si="2"/>
        <v>0</v>
      </c>
      <c r="K18" s="16">
        <f t="shared" si="3"/>
        <v>0</v>
      </c>
    </row>
    <row r="19" spans="1:11">
      <c r="A19" s="17">
        <v>2</v>
      </c>
      <c r="B19" s="87" t="s">
        <v>121</v>
      </c>
      <c r="C19" s="24" t="s">
        <v>10</v>
      </c>
      <c r="D19" s="25">
        <v>16</v>
      </c>
      <c r="E19" s="25">
        <v>0</v>
      </c>
      <c r="F19" s="16">
        <f t="shared" si="0"/>
        <v>0</v>
      </c>
      <c r="G19" s="25">
        <v>0</v>
      </c>
      <c r="H19" s="16">
        <f t="shared" si="1"/>
        <v>0</v>
      </c>
      <c r="I19" s="25">
        <v>0</v>
      </c>
      <c r="J19" s="16">
        <f t="shared" si="2"/>
        <v>0</v>
      </c>
      <c r="K19" s="16">
        <f t="shared" si="3"/>
        <v>0</v>
      </c>
    </row>
    <row r="20" spans="1:11">
      <c r="A20" s="17">
        <v>3</v>
      </c>
      <c r="B20" s="86" t="s">
        <v>122</v>
      </c>
      <c r="C20" s="24" t="s">
        <v>9</v>
      </c>
      <c r="D20" s="25">
        <v>4</v>
      </c>
      <c r="E20" s="25">
        <v>0</v>
      </c>
      <c r="F20" s="16">
        <f t="shared" si="0"/>
        <v>0</v>
      </c>
      <c r="G20" s="25">
        <v>0</v>
      </c>
      <c r="H20" s="16">
        <f t="shared" si="1"/>
        <v>0</v>
      </c>
      <c r="I20" s="25">
        <v>0</v>
      </c>
      <c r="J20" s="16">
        <f t="shared" si="2"/>
        <v>0</v>
      </c>
      <c r="K20" s="16">
        <f t="shared" si="3"/>
        <v>0</v>
      </c>
    </row>
    <row r="21" spans="1:11">
      <c r="A21" s="17">
        <v>4</v>
      </c>
      <c r="B21" s="87" t="s">
        <v>147</v>
      </c>
      <c r="C21" s="24" t="s">
        <v>9</v>
      </c>
      <c r="D21" s="25">
        <v>4</v>
      </c>
      <c r="E21" s="25">
        <v>0</v>
      </c>
      <c r="F21" s="16">
        <f t="shared" si="0"/>
        <v>0</v>
      </c>
      <c r="G21" s="25">
        <v>0</v>
      </c>
      <c r="H21" s="16">
        <f t="shared" si="1"/>
        <v>0</v>
      </c>
      <c r="I21" s="25">
        <v>0</v>
      </c>
      <c r="J21" s="16">
        <f t="shared" si="2"/>
        <v>0</v>
      </c>
      <c r="K21" s="16">
        <f t="shared" si="3"/>
        <v>0</v>
      </c>
    </row>
    <row r="22" spans="1:11">
      <c r="A22" s="17">
        <v>5</v>
      </c>
      <c r="B22" s="87" t="s">
        <v>242</v>
      </c>
      <c r="C22" s="24" t="s">
        <v>9</v>
      </c>
      <c r="D22" s="25">
        <v>6</v>
      </c>
      <c r="E22" s="25">
        <v>0</v>
      </c>
      <c r="F22" s="16">
        <f t="shared" si="0"/>
        <v>0</v>
      </c>
      <c r="G22" s="25">
        <v>0</v>
      </c>
      <c r="H22" s="16">
        <f t="shared" si="1"/>
        <v>0</v>
      </c>
      <c r="I22" s="25">
        <v>0</v>
      </c>
      <c r="J22" s="16">
        <f t="shared" si="2"/>
        <v>0</v>
      </c>
      <c r="K22" s="16">
        <f t="shared" si="3"/>
        <v>0</v>
      </c>
    </row>
    <row r="23" spans="1:11">
      <c r="A23" s="17">
        <v>6</v>
      </c>
      <c r="B23" s="87" t="s">
        <v>243</v>
      </c>
      <c r="C23" s="24" t="s">
        <v>9</v>
      </c>
      <c r="D23" s="25">
        <v>2</v>
      </c>
      <c r="E23" s="25">
        <v>0</v>
      </c>
      <c r="F23" s="16">
        <f t="shared" si="0"/>
        <v>0</v>
      </c>
      <c r="G23" s="25">
        <v>0</v>
      </c>
      <c r="H23" s="16">
        <f t="shared" si="1"/>
        <v>0</v>
      </c>
      <c r="I23" s="25">
        <v>0</v>
      </c>
      <c r="J23" s="16">
        <f t="shared" si="2"/>
        <v>0</v>
      </c>
      <c r="K23" s="16">
        <f t="shared" si="3"/>
        <v>0</v>
      </c>
    </row>
    <row r="24" spans="1:11">
      <c r="A24" s="17">
        <v>7</v>
      </c>
      <c r="B24" s="86" t="s">
        <v>123</v>
      </c>
      <c r="C24" s="24" t="s">
        <v>9</v>
      </c>
      <c r="D24" s="25">
        <v>4</v>
      </c>
      <c r="E24" s="25">
        <v>0</v>
      </c>
      <c r="F24" s="16">
        <f t="shared" si="0"/>
        <v>0</v>
      </c>
      <c r="G24" s="25">
        <v>0</v>
      </c>
      <c r="H24" s="16">
        <f t="shared" si="1"/>
        <v>0</v>
      </c>
      <c r="I24" s="25">
        <v>0</v>
      </c>
      <c r="J24" s="16">
        <f t="shared" si="2"/>
        <v>0</v>
      </c>
      <c r="K24" s="16">
        <f t="shared" si="3"/>
        <v>0</v>
      </c>
    </row>
    <row r="25" spans="1:11" ht="45">
      <c r="A25" s="17">
        <v>8</v>
      </c>
      <c r="B25" s="87" t="s">
        <v>157</v>
      </c>
      <c r="C25" s="24" t="s">
        <v>9</v>
      </c>
      <c r="D25" s="25">
        <v>1</v>
      </c>
      <c r="E25" s="25">
        <v>0</v>
      </c>
      <c r="F25" s="16">
        <f t="shared" si="0"/>
        <v>0</v>
      </c>
      <c r="G25" s="25">
        <v>0</v>
      </c>
      <c r="H25" s="16">
        <f t="shared" si="1"/>
        <v>0</v>
      </c>
      <c r="I25" s="25">
        <v>0</v>
      </c>
      <c r="J25" s="16">
        <f t="shared" si="2"/>
        <v>0</v>
      </c>
      <c r="K25" s="16">
        <f t="shared" si="3"/>
        <v>0</v>
      </c>
    </row>
    <row r="26" spans="1:11" ht="33" customHeight="1">
      <c r="A26" s="17">
        <v>9</v>
      </c>
      <c r="B26" s="89" t="s">
        <v>256</v>
      </c>
      <c r="C26" s="24" t="s">
        <v>9</v>
      </c>
      <c r="D26" s="25">
        <v>1</v>
      </c>
      <c r="E26" s="25"/>
      <c r="F26" s="16">
        <f t="shared" si="0"/>
        <v>0</v>
      </c>
      <c r="G26" s="25">
        <v>0</v>
      </c>
      <c r="H26" s="16">
        <f t="shared" si="1"/>
        <v>0</v>
      </c>
      <c r="I26" s="25"/>
      <c r="J26" s="16">
        <f t="shared" si="2"/>
        <v>0</v>
      </c>
      <c r="K26" s="16">
        <f t="shared" si="3"/>
        <v>0</v>
      </c>
    </row>
    <row r="27" spans="1:11">
      <c r="A27" s="17"/>
      <c r="B27" s="87" t="s">
        <v>257</v>
      </c>
      <c r="C27" s="24" t="s">
        <v>9</v>
      </c>
      <c r="D27" s="25">
        <v>1</v>
      </c>
      <c r="E27" s="25">
        <v>0</v>
      </c>
      <c r="F27" s="16">
        <f t="shared" si="0"/>
        <v>0</v>
      </c>
      <c r="G27" s="25"/>
      <c r="H27" s="16">
        <f t="shared" si="1"/>
        <v>0</v>
      </c>
      <c r="I27" s="25">
        <v>0</v>
      </c>
      <c r="J27" s="16">
        <f t="shared" si="2"/>
        <v>0</v>
      </c>
      <c r="K27" s="16">
        <f t="shared" si="3"/>
        <v>0</v>
      </c>
    </row>
    <row r="28" spans="1:11">
      <c r="A28" s="17"/>
      <c r="B28" s="87" t="s">
        <v>120</v>
      </c>
      <c r="C28" s="24" t="s">
        <v>10</v>
      </c>
      <c r="D28" s="25">
        <v>25</v>
      </c>
      <c r="E28" s="25">
        <v>0</v>
      </c>
      <c r="F28" s="16">
        <f t="shared" si="0"/>
        <v>0</v>
      </c>
      <c r="G28" s="25">
        <v>0</v>
      </c>
      <c r="H28" s="16">
        <f t="shared" si="1"/>
        <v>0</v>
      </c>
      <c r="I28" s="25">
        <v>0</v>
      </c>
      <c r="J28" s="16">
        <f t="shared" si="2"/>
        <v>0</v>
      </c>
      <c r="K28" s="16">
        <f t="shared" si="3"/>
        <v>0</v>
      </c>
    </row>
    <row r="29" spans="1:11">
      <c r="A29" s="17"/>
      <c r="B29" s="91" t="s">
        <v>138</v>
      </c>
      <c r="C29" s="94" t="s">
        <v>10</v>
      </c>
      <c r="D29" s="101">
        <v>15</v>
      </c>
      <c r="E29" s="29">
        <v>0</v>
      </c>
      <c r="F29" s="16">
        <f t="shared" si="0"/>
        <v>0</v>
      </c>
      <c r="G29" s="29">
        <v>0</v>
      </c>
      <c r="H29" s="16">
        <f t="shared" si="1"/>
        <v>0</v>
      </c>
      <c r="I29" s="25">
        <v>0</v>
      </c>
      <c r="J29" s="16">
        <f t="shared" si="2"/>
        <v>0</v>
      </c>
      <c r="K29" s="16">
        <f t="shared" si="3"/>
        <v>0</v>
      </c>
    </row>
    <row r="30" spans="1:11">
      <c r="A30" s="17">
        <v>10</v>
      </c>
      <c r="B30" s="87" t="s">
        <v>148</v>
      </c>
      <c r="C30" s="24" t="s">
        <v>9</v>
      </c>
      <c r="D30" s="25">
        <v>70</v>
      </c>
      <c r="E30" s="25">
        <v>0</v>
      </c>
      <c r="F30" s="16">
        <f t="shared" si="0"/>
        <v>0</v>
      </c>
      <c r="G30" s="25"/>
      <c r="H30" s="16">
        <f t="shared" si="1"/>
        <v>0</v>
      </c>
      <c r="I30" s="25"/>
      <c r="J30" s="16">
        <f t="shared" si="2"/>
        <v>0</v>
      </c>
      <c r="K30" s="16">
        <f t="shared" si="3"/>
        <v>0</v>
      </c>
    </row>
    <row r="31" spans="1:11">
      <c r="A31" s="5"/>
      <c r="B31" s="85" t="s">
        <v>6</v>
      </c>
      <c r="C31" s="10"/>
      <c r="D31" s="16"/>
      <c r="E31" s="16"/>
      <c r="F31" s="16">
        <f>SUM(F7:F30)</f>
        <v>0</v>
      </c>
      <c r="G31" s="16"/>
      <c r="H31" s="16">
        <f>SUM(H7:H30)</f>
        <v>0</v>
      </c>
      <c r="I31" s="16"/>
      <c r="J31" s="16">
        <f>SUM(J7:J30)</f>
        <v>0</v>
      </c>
      <c r="K31" s="33">
        <f>SUM(K7:K30)</f>
        <v>0</v>
      </c>
    </row>
    <row r="32" spans="1:11" ht="15.75">
      <c r="A32" s="6"/>
      <c r="B32" s="95" t="s">
        <v>14</v>
      </c>
      <c r="C32" s="64">
        <v>0.05</v>
      </c>
      <c r="D32" s="63"/>
      <c r="E32" s="31"/>
      <c r="F32" s="31"/>
      <c r="G32" s="63"/>
      <c r="H32" s="63"/>
      <c r="I32" s="63"/>
      <c r="J32" s="31"/>
      <c r="K32" s="42">
        <f>F31*C32</f>
        <v>0</v>
      </c>
    </row>
    <row r="33" spans="1:11" ht="15.75">
      <c r="A33" s="6"/>
      <c r="B33" s="95" t="s">
        <v>6</v>
      </c>
      <c r="C33" s="82"/>
      <c r="D33" s="63"/>
      <c r="E33" s="31"/>
      <c r="F33" s="31"/>
      <c r="G33" s="63"/>
      <c r="H33" s="63"/>
      <c r="I33" s="63"/>
      <c r="J33" s="31"/>
      <c r="K33" s="42">
        <f>K32+K31</f>
        <v>0</v>
      </c>
    </row>
    <row r="34" spans="1:11" ht="15.75">
      <c r="A34" s="6"/>
      <c r="B34" s="95" t="s">
        <v>100</v>
      </c>
      <c r="C34" s="64">
        <v>0.1</v>
      </c>
      <c r="D34" s="63"/>
      <c r="E34" s="31"/>
      <c r="F34" s="31"/>
      <c r="G34" s="63"/>
      <c r="H34" s="63"/>
      <c r="I34" s="63"/>
      <c r="J34" s="31"/>
      <c r="K34" s="42">
        <f>K33*C34</f>
        <v>0</v>
      </c>
    </row>
    <row r="35" spans="1:11" ht="15.75">
      <c r="A35" s="6"/>
      <c r="B35" s="95" t="s">
        <v>6</v>
      </c>
      <c r="C35" s="82"/>
      <c r="D35" s="63"/>
      <c r="E35" s="31"/>
      <c r="F35" s="31"/>
      <c r="G35" s="63"/>
      <c r="H35" s="63"/>
      <c r="I35" s="63"/>
      <c r="J35" s="31"/>
      <c r="K35" s="42">
        <f>K34+K33</f>
        <v>0</v>
      </c>
    </row>
    <row r="36" spans="1:11">
      <c r="A36" s="6"/>
      <c r="B36" s="95" t="s">
        <v>115</v>
      </c>
      <c r="C36" s="64">
        <v>0.08</v>
      </c>
      <c r="D36" s="65"/>
      <c r="E36" s="26"/>
      <c r="F36" s="66"/>
      <c r="G36" s="65"/>
      <c r="H36" s="65"/>
      <c r="I36" s="65"/>
      <c r="J36" s="26"/>
      <c r="K36" s="37">
        <f>K35*C36</f>
        <v>0</v>
      </c>
    </row>
    <row r="37" spans="1:11" ht="15.75">
      <c r="A37" s="7"/>
      <c r="B37" s="95" t="s">
        <v>6</v>
      </c>
      <c r="C37" s="82"/>
      <c r="D37" s="63"/>
      <c r="E37" s="31"/>
      <c r="F37" s="31"/>
      <c r="G37" s="63"/>
      <c r="H37" s="63"/>
      <c r="I37" s="63"/>
      <c r="J37" s="31"/>
      <c r="K37" s="42">
        <f>K36+K35</f>
        <v>0</v>
      </c>
    </row>
    <row r="38" spans="1:11" ht="15.75">
      <c r="A38" s="7"/>
      <c r="B38" s="96" t="s">
        <v>20</v>
      </c>
      <c r="C38" s="83">
        <v>0.03</v>
      </c>
      <c r="D38" s="67"/>
      <c r="E38" s="68"/>
      <c r="F38" s="68"/>
      <c r="G38" s="67"/>
      <c r="H38" s="67"/>
      <c r="I38" s="67"/>
      <c r="J38" s="68"/>
      <c r="K38" s="69">
        <f>K37*C38</f>
        <v>0</v>
      </c>
    </row>
    <row r="39" spans="1:11" ht="15.75">
      <c r="A39" s="7"/>
      <c r="B39" s="97" t="s">
        <v>101</v>
      </c>
      <c r="C39" s="64">
        <v>0.02</v>
      </c>
      <c r="D39" s="70"/>
      <c r="E39" s="70"/>
      <c r="F39" s="71"/>
      <c r="G39" s="72"/>
      <c r="H39" s="72"/>
      <c r="I39" s="72"/>
      <c r="J39" s="71"/>
      <c r="K39" s="73">
        <f>H31*C39</f>
        <v>0</v>
      </c>
    </row>
    <row r="40" spans="1:11" ht="15.75">
      <c r="A40" s="7"/>
      <c r="B40" s="98" t="s">
        <v>6</v>
      </c>
      <c r="C40" s="74"/>
      <c r="D40" s="70"/>
      <c r="E40" s="70"/>
      <c r="F40" s="71"/>
      <c r="G40" s="72"/>
      <c r="H40" s="72"/>
      <c r="I40" s="72"/>
      <c r="J40" s="71"/>
      <c r="K40" s="73">
        <f>K39+K38+K37</f>
        <v>0</v>
      </c>
    </row>
    <row r="41" spans="1:11" ht="15.75">
      <c r="A41" s="6"/>
      <c r="B41" s="99" t="s">
        <v>102</v>
      </c>
      <c r="C41" s="75">
        <v>0.18</v>
      </c>
      <c r="D41" s="76"/>
      <c r="E41" s="76"/>
      <c r="F41" s="76"/>
      <c r="G41" s="76"/>
      <c r="H41" s="76"/>
      <c r="I41" s="76"/>
      <c r="J41" s="76"/>
      <c r="K41" s="77">
        <f>K40*C41</f>
        <v>0</v>
      </c>
    </row>
    <row r="42" spans="1:11" ht="15.75">
      <c r="A42" s="5"/>
      <c r="B42" s="100" t="s">
        <v>6</v>
      </c>
      <c r="C42" s="84"/>
      <c r="D42" s="78"/>
      <c r="E42" s="78"/>
      <c r="F42" s="78"/>
      <c r="G42" s="78"/>
      <c r="H42" s="78"/>
      <c r="I42" s="78"/>
      <c r="J42" s="78"/>
      <c r="K42" s="79">
        <f>K41+K40</f>
        <v>0</v>
      </c>
    </row>
    <row r="44" spans="1:11">
      <c r="B44" s="161"/>
      <c r="C44" s="161"/>
      <c r="D44" s="161"/>
      <c r="E44" s="161"/>
      <c r="F44" s="161"/>
      <c r="G44" s="161"/>
      <c r="H44" s="161"/>
      <c r="I44" s="161"/>
      <c r="J44" s="161"/>
      <c r="K44" s="161"/>
    </row>
  </sheetData>
  <mergeCells count="12">
    <mergeCell ref="B44:K44"/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conditionalFormatting sqref="D29">
    <cfRule type="cellIs" dxfId="6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BE6EB"/>
  </sheetPr>
  <dimension ref="A1:K52"/>
  <sheetViews>
    <sheetView zoomScale="68" workbookViewId="0">
      <selection activeCell="K42" sqref="K42"/>
    </sheetView>
  </sheetViews>
  <sheetFormatPr defaultRowHeight="15"/>
  <cols>
    <col min="1" max="1" width="4" customWidth="1"/>
    <col min="2" max="2" width="68.140625" customWidth="1"/>
    <col min="4" max="4" width="7.28515625" customWidth="1"/>
    <col min="6" max="6" width="10.42578125" customWidth="1"/>
    <col min="11" max="11" width="11" customWidth="1"/>
  </cols>
  <sheetData>
    <row r="1" spans="1:11">
      <c r="A1" s="149" t="s">
        <v>116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8">
      <c r="A2" s="9"/>
      <c r="B2" s="39"/>
      <c r="C2" s="152" t="s">
        <v>26</v>
      </c>
      <c r="D2" s="152"/>
      <c r="E2" s="152"/>
      <c r="F2" s="152"/>
      <c r="G2" s="152"/>
      <c r="H2" s="152"/>
      <c r="I2" s="152"/>
      <c r="J2" s="150">
        <f>K52</f>
        <v>0</v>
      </c>
      <c r="K2" s="151"/>
    </row>
    <row r="3" spans="1:11" ht="23.25" customHeight="1">
      <c r="A3" s="153" t="s">
        <v>0</v>
      </c>
      <c r="B3" s="153" t="s">
        <v>1</v>
      </c>
      <c r="C3" s="153" t="s">
        <v>2</v>
      </c>
      <c r="D3" s="159" t="s">
        <v>3</v>
      </c>
      <c r="E3" s="155" t="s">
        <v>4</v>
      </c>
      <c r="F3" s="156"/>
      <c r="G3" s="155" t="s">
        <v>5</v>
      </c>
      <c r="H3" s="156"/>
      <c r="I3" s="157" t="s">
        <v>30</v>
      </c>
      <c r="J3" s="158"/>
      <c r="K3" s="153" t="s">
        <v>6</v>
      </c>
    </row>
    <row r="4" spans="1:11">
      <c r="A4" s="154"/>
      <c r="B4" s="154"/>
      <c r="C4" s="154"/>
      <c r="D4" s="160"/>
      <c r="E4" s="44" t="s">
        <v>7</v>
      </c>
      <c r="F4" s="45" t="s">
        <v>6</v>
      </c>
      <c r="G4" s="44" t="s">
        <v>7</v>
      </c>
      <c r="H4" s="45" t="s">
        <v>6</v>
      </c>
      <c r="I4" s="44" t="s">
        <v>7</v>
      </c>
      <c r="J4" s="45" t="s">
        <v>6</v>
      </c>
      <c r="K4" s="154"/>
    </row>
    <row r="5" spans="1:11">
      <c r="A5" s="129">
        <v>1</v>
      </c>
      <c r="B5" s="130">
        <v>2</v>
      </c>
      <c r="C5" s="130">
        <v>3</v>
      </c>
      <c r="D5" s="130">
        <v>4</v>
      </c>
      <c r="E5" s="130">
        <v>5</v>
      </c>
      <c r="F5" s="130">
        <v>6</v>
      </c>
      <c r="G5" s="130">
        <v>7</v>
      </c>
      <c r="H5" s="130">
        <v>8</v>
      </c>
      <c r="I5" s="130">
        <v>9</v>
      </c>
      <c r="J5" s="130">
        <v>10</v>
      </c>
      <c r="K5" s="130">
        <v>11</v>
      </c>
    </row>
    <row r="6" spans="1:11" ht="36" customHeight="1">
      <c r="A6" s="117">
        <v>1</v>
      </c>
      <c r="B6" s="134" t="s">
        <v>244</v>
      </c>
      <c r="C6" s="116" t="s">
        <v>144</v>
      </c>
      <c r="D6" s="117">
        <v>1</v>
      </c>
      <c r="E6" s="24">
        <v>0</v>
      </c>
      <c r="F6" s="32">
        <f t="shared" ref="F6:F40" si="0">E6*D6</f>
        <v>0</v>
      </c>
      <c r="G6" s="29">
        <v>0</v>
      </c>
      <c r="H6" s="32">
        <f t="shared" ref="H6:H40" si="1">G6*D6</f>
        <v>0</v>
      </c>
      <c r="I6" s="25">
        <v>0</v>
      </c>
      <c r="J6" s="32">
        <f t="shared" ref="J6:J40" si="2">I6*D6</f>
        <v>0</v>
      </c>
      <c r="K6" s="32">
        <f t="shared" ref="K6:K40" si="3">J6+H6+F6</f>
        <v>0</v>
      </c>
    </row>
    <row r="7" spans="1:11" ht="36" customHeight="1">
      <c r="A7" s="117">
        <v>2</v>
      </c>
      <c r="B7" s="134" t="s">
        <v>245</v>
      </c>
      <c r="C7" s="116" t="s">
        <v>144</v>
      </c>
      <c r="D7" s="117">
        <v>1</v>
      </c>
      <c r="E7" s="24">
        <v>0</v>
      </c>
      <c r="F7" s="32">
        <f t="shared" si="0"/>
        <v>0</v>
      </c>
      <c r="G7" s="29">
        <v>0</v>
      </c>
      <c r="H7" s="32">
        <f t="shared" si="1"/>
        <v>0</v>
      </c>
      <c r="I7" s="25">
        <v>0</v>
      </c>
      <c r="J7" s="32">
        <f t="shared" si="2"/>
        <v>0</v>
      </c>
      <c r="K7" s="32">
        <f t="shared" si="3"/>
        <v>0</v>
      </c>
    </row>
    <row r="8" spans="1:11" ht="36" customHeight="1">
      <c r="A8" s="117">
        <v>3</v>
      </c>
      <c r="B8" s="134" t="s">
        <v>246</v>
      </c>
      <c r="C8" s="116" t="s">
        <v>144</v>
      </c>
      <c r="D8" s="117">
        <v>1</v>
      </c>
      <c r="E8" s="24">
        <v>0</v>
      </c>
      <c r="F8" s="32">
        <f t="shared" si="0"/>
        <v>0</v>
      </c>
      <c r="G8" s="29">
        <v>0</v>
      </c>
      <c r="H8" s="32">
        <f t="shared" si="1"/>
        <v>0</v>
      </c>
      <c r="I8" s="25">
        <v>0</v>
      </c>
      <c r="J8" s="32">
        <f t="shared" si="2"/>
        <v>0</v>
      </c>
      <c r="K8" s="32">
        <f t="shared" si="3"/>
        <v>0</v>
      </c>
    </row>
    <row r="9" spans="1:11" ht="17.25" customHeight="1">
      <c r="A9" s="117">
        <v>4</v>
      </c>
      <c r="B9" s="133" t="s">
        <v>177</v>
      </c>
      <c r="C9" s="116" t="s">
        <v>145</v>
      </c>
      <c r="D9" s="117">
        <v>15</v>
      </c>
      <c r="E9" s="24">
        <v>0</v>
      </c>
      <c r="F9" s="32">
        <f t="shared" si="0"/>
        <v>0</v>
      </c>
      <c r="G9" s="29">
        <v>0</v>
      </c>
      <c r="H9" s="32">
        <f t="shared" si="1"/>
        <v>0</v>
      </c>
      <c r="I9" s="25">
        <v>0</v>
      </c>
      <c r="J9" s="32">
        <f t="shared" si="2"/>
        <v>0</v>
      </c>
      <c r="K9" s="32">
        <f t="shared" si="3"/>
        <v>0</v>
      </c>
    </row>
    <row r="10" spans="1:11" ht="17.25" customHeight="1">
      <c r="A10" s="117">
        <v>5</v>
      </c>
      <c r="B10" s="133" t="s">
        <v>176</v>
      </c>
      <c r="C10" s="116" t="s">
        <v>145</v>
      </c>
      <c r="D10" s="117">
        <v>25</v>
      </c>
      <c r="E10" s="24">
        <v>0</v>
      </c>
      <c r="F10" s="32">
        <f t="shared" si="0"/>
        <v>0</v>
      </c>
      <c r="G10" s="29">
        <v>0</v>
      </c>
      <c r="H10" s="32">
        <f t="shared" si="1"/>
        <v>0</v>
      </c>
      <c r="I10" s="25">
        <v>0</v>
      </c>
      <c r="J10" s="32">
        <f t="shared" si="2"/>
        <v>0</v>
      </c>
      <c r="K10" s="32">
        <f t="shared" si="3"/>
        <v>0</v>
      </c>
    </row>
    <row r="11" spans="1:11" ht="22.5" customHeight="1">
      <c r="A11" s="117">
        <v>6</v>
      </c>
      <c r="B11" s="115" t="s">
        <v>247</v>
      </c>
      <c r="C11" s="116" t="s">
        <v>12</v>
      </c>
      <c r="D11" s="117">
        <v>1</v>
      </c>
      <c r="E11" s="24">
        <v>0</v>
      </c>
      <c r="F11" s="32">
        <f t="shared" si="0"/>
        <v>0</v>
      </c>
      <c r="G11" s="29"/>
      <c r="H11" s="32">
        <f t="shared" si="1"/>
        <v>0</v>
      </c>
      <c r="I11" s="25"/>
      <c r="J11" s="32">
        <f t="shared" si="2"/>
        <v>0</v>
      </c>
      <c r="K11" s="32">
        <f t="shared" si="3"/>
        <v>0</v>
      </c>
    </row>
    <row r="12" spans="1:11" ht="17.25" customHeight="1">
      <c r="A12" s="135"/>
      <c r="B12" s="131" t="s">
        <v>178</v>
      </c>
      <c r="C12" s="135"/>
      <c r="D12" s="136"/>
      <c r="E12" s="24"/>
      <c r="F12" s="32">
        <f t="shared" si="0"/>
        <v>0</v>
      </c>
      <c r="G12" s="29"/>
      <c r="H12" s="32">
        <f t="shared" si="1"/>
        <v>0</v>
      </c>
      <c r="I12" s="25"/>
      <c r="J12" s="32">
        <f t="shared" si="2"/>
        <v>0</v>
      </c>
      <c r="K12" s="32">
        <f t="shared" si="3"/>
        <v>0</v>
      </c>
    </row>
    <row r="13" spans="1:11" ht="29.25" customHeight="1">
      <c r="A13" s="135">
        <v>1</v>
      </c>
      <c r="B13" s="138" t="s">
        <v>179</v>
      </c>
      <c r="C13" s="135" t="s">
        <v>144</v>
      </c>
      <c r="D13" s="136">
        <v>4</v>
      </c>
      <c r="E13" s="24">
        <v>0</v>
      </c>
      <c r="F13" s="32">
        <f t="shared" si="0"/>
        <v>0</v>
      </c>
      <c r="G13" s="29">
        <v>0</v>
      </c>
      <c r="H13" s="32">
        <f t="shared" si="1"/>
        <v>0</v>
      </c>
      <c r="I13" s="25">
        <v>0</v>
      </c>
      <c r="J13" s="32">
        <f t="shared" si="2"/>
        <v>0</v>
      </c>
      <c r="K13" s="32">
        <f t="shared" si="3"/>
        <v>0</v>
      </c>
    </row>
    <row r="14" spans="1:11" ht="17.25" customHeight="1">
      <c r="A14" s="135">
        <v>2</v>
      </c>
      <c r="B14" s="137" t="s">
        <v>180</v>
      </c>
      <c r="C14" s="135" t="s">
        <v>144</v>
      </c>
      <c r="D14" s="136">
        <v>4</v>
      </c>
      <c r="E14" s="24">
        <v>0</v>
      </c>
      <c r="F14" s="32">
        <f t="shared" si="0"/>
        <v>0</v>
      </c>
      <c r="G14" s="29">
        <v>0</v>
      </c>
      <c r="H14" s="32">
        <f t="shared" si="1"/>
        <v>0</v>
      </c>
      <c r="I14" s="25">
        <v>0</v>
      </c>
      <c r="J14" s="32">
        <f t="shared" si="2"/>
        <v>0</v>
      </c>
      <c r="K14" s="32">
        <f t="shared" si="3"/>
        <v>0</v>
      </c>
    </row>
    <row r="15" spans="1:11" ht="17.25" customHeight="1">
      <c r="A15" s="135">
        <v>3</v>
      </c>
      <c r="B15" s="137" t="s">
        <v>181</v>
      </c>
      <c r="C15" s="135" t="s">
        <v>192</v>
      </c>
      <c r="D15" s="136">
        <v>15</v>
      </c>
      <c r="E15" s="24">
        <v>0</v>
      </c>
      <c r="F15" s="32">
        <f t="shared" si="0"/>
        <v>0</v>
      </c>
      <c r="G15" s="29">
        <v>0</v>
      </c>
      <c r="H15" s="32">
        <f t="shared" si="1"/>
        <v>0</v>
      </c>
      <c r="I15" s="25">
        <v>0</v>
      </c>
      <c r="J15" s="32">
        <f t="shared" si="2"/>
        <v>0</v>
      </c>
      <c r="K15" s="32">
        <f t="shared" si="3"/>
        <v>0</v>
      </c>
    </row>
    <row r="16" spans="1:11" ht="17.25" customHeight="1">
      <c r="A16" s="135">
        <v>4</v>
      </c>
      <c r="B16" s="137" t="s">
        <v>182</v>
      </c>
      <c r="C16" s="135" t="s">
        <v>192</v>
      </c>
      <c r="D16" s="136">
        <v>12</v>
      </c>
      <c r="E16" s="24">
        <v>0</v>
      </c>
      <c r="F16" s="32">
        <f t="shared" si="0"/>
        <v>0</v>
      </c>
      <c r="G16" s="29">
        <v>0</v>
      </c>
      <c r="H16" s="32">
        <f t="shared" si="1"/>
        <v>0</v>
      </c>
      <c r="I16" s="25">
        <v>0</v>
      </c>
      <c r="J16" s="32">
        <f t="shared" si="2"/>
        <v>0</v>
      </c>
      <c r="K16" s="32">
        <f t="shared" si="3"/>
        <v>0</v>
      </c>
    </row>
    <row r="17" spans="1:11" ht="17.25" customHeight="1">
      <c r="A17" s="135">
        <v>5</v>
      </c>
      <c r="B17" s="137" t="s">
        <v>183</v>
      </c>
      <c r="C17" s="135" t="s">
        <v>192</v>
      </c>
      <c r="D17" s="136">
        <v>10</v>
      </c>
      <c r="E17" s="24">
        <v>0</v>
      </c>
      <c r="F17" s="32">
        <f t="shared" si="0"/>
        <v>0</v>
      </c>
      <c r="G17" s="29">
        <v>0</v>
      </c>
      <c r="H17" s="32">
        <f t="shared" si="1"/>
        <v>0</v>
      </c>
      <c r="I17" s="25">
        <v>0</v>
      </c>
      <c r="J17" s="32">
        <f t="shared" si="2"/>
        <v>0</v>
      </c>
      <c r="K17" s="32">
        <f t="shared" si="3"/>
        <v>0</v>
      </c>
    </row>
    <row r="18" spans="1:11" ht="17.25" customHeight="1">
      <c r="A18" s="135">
        <v>6</v>
      </c>
      <c r="B18" s="137" t="s">
        <v>184</v>
      </c>
      <c r="C18" s="135" t="s">
        <v>192</v>
      </c>
      <c r="D18" s="136">
        <v>18</v>
      </c>
      <c r="E18" s="24">
        <v>0</v>
      </c>
      <c r="F18" s="32">
        <f t="shared" si="0"/>
        <v>0</v>
      </c>
      <c r="G18" s="29">
        <v>0</v>
      </c>
      <c r="H18" s="32">
        <f t="shared" si="1"/>
        <v>0</v>
      </c>
      <c r="I18" s="25">
        <v>0</v>
      </c>
      <c r="J18" s="32">
        <f t="shared" si="2"/>
        <v>0</v>
      </c>
      <c r="K18" s="32">
        <f t="shared" si="3"/>
        <v>0</v>
      </c>
    </row>
    <row r="19" spans="1:11" ht="30" customHeight="1">
      <c r="A19" s="135">
        <v>7</v>
      </c>
      <c r="B19" s="138" t="s">
        <v>185</v>
      </c>
      <c r="C19" s="135" t="s">
        <v>193</v>
      </c>
      <c r="D19" s="136">
        <v>20</v>
      </c>
      <c r="E19" s="24">
        <v>0</v>
      </c>
      <c r="F19" s="32">
        <f t="shared" si="0"/>
        <v>0</v>
      </c>
      <c r="G19" s="29">
        <v>0</v>
      </c>
      <c r="H19" s="32">
        <f t="shared" si="1"/>
        <v>0</v>
      </c>
      <c r="I19" s="25">
        <v>0</v>
      </c>
      <c r="J19" s="32">
        <f t="shared" si="2"/>
        <v>0</v>
      </c>
      <c r="K19" s="32">
        <f t="shared" si="3"/>
        <v>0</v>
      </c>
    </row>
    <row r="20" spans="1:11" ht="30" customHeight="1">
      <c r="A20" s="135">
        <v>8</v>
      </c>
      <c r="B20" s="138" t="s">
        <v>186</v>
      </c>
      <c r="C20" s="135" t="s">
        <v>193</v>
      </c>
      <c r="D20" s="136">
        <v>10</v>
      </c>
      <c r="E20" s="24">
        <v>0</v>
      </c>
      <c r="F20" s="32">
        <f t="shared" si="0"/>
        <v>0</v>
      </c>
      <c r="G20" s="29">
        <v>0</v>
      </c>
      <c r="H20" s="32">
        <f t="shared" si="1"/>
        <v>0</v>
      </c>
      <c r="I20" s="25">
        <v>0</v>
      </c>
      <c r="J20" s="32">
        <f t="shared" si="2"/>
        <v>0</v>
      </c>
      <c r="K20" s="32">
        <f t="shared" si="3"/>
        <v>0</v>
      </c>
    </row>
    <row r="21" spans="1:11" ht="30" customHeight="1">
      <c r="A21" s="135">
        <v>9</v>
      </c>
      <c r="B21" s="138" t="s">
        <v>187</v>
      </c>
      <c r="C21" s="135" t="s">
        <v>193</v>
      </c>
      <c r="D21" s="136">
        <v>12</v>
      </c>
      <c r="E21" s="24">
        <v>0</v>
      </c>
      <c r="F21" s="32">
        <f t="shared" si="0"/>
        <v>0</v>
      </c>
      <c r="G21" s="29">
        <v>0</v>
      </c>
      <c r="H21" s="32">
        <f t="shared" si="1"/>
        <v>0</v>
      </c>
      <c r="I21" s="25">
        <v>0</v>
      </c>
      <c r="J21" s="32">
        <f t="shared" si="2"/>
        <v>0</v>
      </c>
      <c r="K21" s="32">
        <f t="shared" si="3"/>
        <v>0</v>
      </c>
    </row>
    <row r="22" spans="1:11" ht="17.25" customHeight="1">
      <c r="A22" s="135">
        <v>10</v>
      </c>
      <c r="B22" s="138" t="s">
        <v>188</v>
      </c>
      <c r="C22" s="135" t="s">
        <v>193</v>
      </c>
      <c r="D22" s="136">
        <v>25</v>
      </c>
      <c r="E22" s="24">
        <v>0</v>
      </c>
      <c r="F22" s="32">
        <f t="shared" si="0"/>
        <v>0</v>
      </c>
      <c r="G22" s="29">
        <v>0</v>
      </c>
      <c r="H22" s="32">
        <f t="shared" si="1"/>
        <v>0</v>
      </c>
      <c r="I22" s="25">
        <v>0</v>
      </c>
      <c r="J22" s="32">
        <f t="shared" si="2"/>
        <v>0</v>
      </c>
      <c r="K22" s="32">
        <f t="shared" si="3"/>
        <v>0</v>
      </c>
    </row>
    <row r="23" spans="1:11" ht="17.25" customHeight="1">
      <c r="A23" s="135">
        <v>11</v>
      </c>
      <c r="B23" s="138" t="s">
        <v>248</v>
      </c>
      <c r="C23" s="135" t="s">
        <v>12</v>
      </c>
      <c r="D23" s="136">
        <v>70</v>
      </c>
      <c r="E23" s="24">
        <v>0</v>
      </c>
      <c r="F23" s="32">
        <f t="shared" si="0"/>
        <v>0</v>
      </c>
      <c r="G23" s="29"/>
      <c r="H23" s="32">
        <f t="shared" si="1"/>
        <v>0</v>
      </c>
      <c r="I23" s="25"/>
      <c r="J23" s="32">
        <f t="shared" si="2"/>
        <v>0</v>
      </c>
      <c r="K23" s="32">
        <f t="shared" si="3"/>
        <v>0</v>
      </c>
    </row>
    <row r="24" spans="1:11" ht="17.25" customHeight="1">
      <c r="A24" s="135"/>
      <c r="B24" s="132" t="s">
        <v>189</v>
      </c>
      <c r="C24" s="135"/>
      <c r="D24" s="136"/>
      <c r="E24" s="24"/>
      <c r="F24" s="32">
        <f t="shared" si="0"/>
        <v>0</v>
      </c>
      <c r="G24" s="29"/>
      <c r="H24" s="32">
        <f t="shared" si="1"/>
        <v>0</v>
      </c>
      <c r="I24" s="25"/>
      <c r="J24" s="32">
        <f t="shared" si="2"/>
        <v>0</v>
      </c>
      <c r="K24" s="32">
        <f t="shared" si="3"/>
        <v>0</v>
      </c>
    </row>
    <row r="25" spans="1:11" s="142" customFormat="1" ht="36" customHeight="1">
      <c r="A25" s="140">
        <v>1</v>
      </c>
      <c r="B25" s="138" t="s">
        <v>190</v>
      </c>
      <c r="C25" s="140" t="s">
        <v>144</v>
      </c>
      <c r="D25" s="141">
        <v>4</v>
      </c>
      <c r="E25" s="82">
        <v>0</v>
      </c>
      <c r="F25" s="32">
        <f t="shared" si="0"/>
        <v>0</v>
      </c>
      <c r="G25" s="118">
        <v>0</v>
      </c>
      <c r="H25" s="32">
        <f t="shared" si="1"/>
        <v>0</v>
      </c>
      <c r="I25" s="37">
        <v>0</v>
      </c>
      <c r="J25" s="32">
        <f t="shared" si="2"/>
        <v>0</v>
      </c>
      <c r="K25" s="32">
        <f t="shared" si="3"/>
        <v>0</v>
      </c>
    </row>
    <row r="26" spans="1:11" ht="17.25" customHeight="1">
      <c r="A26" s="140">
        <v>2</v>
      </c>
      <c r="B26" s="137" t="s">
        <v>180</v>
      </c>
      <c r="C26" s="135" t="s">
        <v>144</v>
      </c>
      <c r="D26" s="136">
        <v>4</v>
      </c>
      <c r="E26" s="82">
        <v>0</v>
      </c>
      <c r="F26" s="32">
        <f t="shared" si="0"/>
        <v>0</v>
      </c>
      <c r="G26" s="118">
        <v>0</v>
      </c>
      <c r="H26" s="32">
        <f t="shared" si="1"/>
        <v>0</v>
      </c>
      <c r="I26" s="37">
        <v>0</v>
      </c>
      <c r="J26" s="32">
        <f t="shared" si="2"/>
        <v>0</v>
      </c>
      <c r="K26" s="32">
        <f t="shared" si="3"/>
        <v>0</v>
      </c>
    </row>
    <row r="27" spans="1:11" ht="17.25" customHeight="1">
      <c r="A27" s="140">
        <v>3</v>
      </c>
      <c r="B27" s="137" t="s">
        <v>195</v>
      </c>
      <c r="C27" s="135" t="s">
        <v>192</v>
      </c>
      <c r="D27" s="136">
        <v>15</v>
      </c>
      <c r="E27" s="82">
        <v>0</v>
      </c>
      <c r="F27" s="32">
        <f t="shared" si="0"/>
        <v>0</v>
      </c>
      <c r="G27" s="118">
        <v>0</v>
      </c>
      <c r="H27" s="32">
        <f t="shared" si="1"/>
        <v>0</v>
      </c>
      <c r="I27" s="37">
        <v>0</v>
      </c>
      <c r="J27" s="32">
        <f t="shared" si="2"/>
        <v>0</v>
      </c>
      <c r="K27" s="32">
        <f t="shared" si="3"/>
        <v>0</v>
      </c>
    </row>
    <row r="28" spans="1:11" ht="17.25" customHeight="1">
      <c r="A28" s="140">
        <v>4</v>
      </c>
      <c r="B28" s="137" t="s">
        <v>196</v>
      </c>
      <c r="C28" s="135" t="s">
        <v>192</v>
      </c>
      <c r="D28" s="136">
        <v>5</v>
      </c>
      <c r="E28" s="82">
        <v>0</v>
      </c>
      <c r="F28" s="32">
        <f t="shared" si="0"/>
        <v>0</v>
      </c>
      <c r="G28" s="118">
        <v>0</v>
      </c>
      <c r="H28" s="32">
        <f t="shared" si="1"/>
        <v>0</v>
      </c>
      <c r="I28" s="37">
        <v>0</v>
      </c>
      <c r="J28" s="32">
        <f t="shared" si="2"/>
        <v>0</v>
      </c>
      <c r="K28" s="32">
        <f t="shared" si="3"/>
        <v>0</v>
      </c>
    </row>
    <row r="29" spans="1:11" ht="17.25" customHeight="1">
      <c r="A29" s="140">
        <v>5</v>
      </c>
      <c r="B29" s="137" t="s">
        <v>197</v>
      </c>
      <c r="C29" s="135" t="s">
        <v>192</v>
      </c>
      <c r="D29" s="136">
        <f>2*(3+2)</f>
        <v>10</v>
      </c>
      <c r="E29" s="82">
        <v>0</v>
      </c>
      <c r="F29" s="32">
        <f t="shared" si="0"/>
        <v>0</v>
      </c>
      <c r="G29" s="118">
        <v>0</v>
      </c>
      <c r="H29" s="32">
        <f t="shared" si="1"/>
        <v>0</v>
      </c>
      <c r="I29" s="37">
        <v>0</v>
      </c>
      <c r="J29" s="32">
        <f t="shared" si="2"/>
        <v>0</v>
      </c>
      <c r="K29" s="32">
        <f t="shared" si="3"/>
        <v>0</v>
      </c>
    </row>
    <row r="30" spans="1:11" ht="31.5" customHeight="1">
      <c r="A30" s="140">
        <v>6</v>
      </c>
      <c r="B30" s="138" t="s">
        <v>185</v>
      </c>
      <c r="C30" s="135" t="s">
        <v>193</v>
      </c>
      <c r="D30" s="136">
        <v>18</v>
      </c>
      <c r="E30" s="82">
        <v>0</v>
      </c>
      <c r="F30" s="32">
        <f t="shared" si="0"/>
        <v>0</v>
      </c>
      <c r="G30" s="118">
        <v>0</v>
      </c>
      <c r="H30" s="32">
        <f t="shared" si="1"/>
        <v>0</v>
      </c>
      <c r="I30" s="37">
        <v>0</v>
      </c>
      <c r="J30" s="32">
        <f t="shared" si="2"/>
        <v>0</v>
      </c>
      <c r="K30" s="32">
        <f t="shared" si="3"/>
        <v>0</v>
      </c>
    </row>
    <row r="31" spans="1:11" ht="31.5" customHeight="1">
      <c r="A31" s="140">
        <v>7</v>
      </c>
      <c r="B31" s="138" t="s">
        <v>186</v>
      </c>
      <c r="C31" s="135" t="s">
        <v>193</v>
      </c>
      <c r="D31" s="136">
        <v>8</v>
      </c>
      <c r="E31" s="82">
        <v>0</v>
      </c>
      <c r="F31" s="32">
        <f t="shared" si="0"/>
        <v>0</v>
      </c>
      <c r="G31" s="118">
        <v>0</v>
      </c>
      <c r="H31" s="32">
        <f t="shared" si="1"/>
        <v>0</v>
      </c>
      <c r="I31" s="37">
        <v>0</v>
      </c>
      <c r="J31" s="32">
        <f t="shared" si="2"/>
        <v>0</v>
      </c>
      <c r="K31" s="32">
        <f t="shared" si="3"/>
        <v>0</v>
      </c>
    </row>
    <row r="32" spans="1:11" ht="17.25" customHeight="1">
      <c r="A32" s="140">
        <v>8</v>
      </c>
      <c r="B32" s="138" t="s">
        <v>188</v>
      </c>
      <c r="C32" s="135" t="s">
        <v>193</v>
      </c>
      <c r="D32" s="136">
        <f>SUM(D30:D31)</f>
        <v>26</v>
      </c>
      <c r="E32" s="82">
        <v>0</v>
      </c>
      <c r="F32" s="32">
        <f t="shared" si="0"/>
        <v>0</v>
      </c>
      <c r="G32" s="118">
        <v>0</v>
      </c>
      <c r="H32" s="32">
        <f t="shared" si="1"/>
        <v>0</v>
      </c>
      <c r="I32" s="37">
        <v>0</v>
      </c>
      <c r="J32" s="32">
        <f t="shared" si="2"/>
        <v>0</v>
      </c>
      <c r="K32" s="32">
        <f t="shared" si="3"/>
        <v>0</v>
      </c>
    </row>
    <row r="33" spans="1:11" ht="27.75" customHeight="1">
      <c r="A33" s="140">
        <v>9</v>
      </c>
      <c r="B33" s="138" t="s">
        <v>248</v>
      </c>
      <c r="C33" s="135" t="s">
        <v>12</v>
      </c>
      <c r="D33" s="136">
        <v>50</v>
      </c>
      <c r="E33" s="82">
        <v>0</v>
      </c>
      <c r="F33" s="32">
        <f t="shared" si="0"/>
        <v>0</v>
      </c>
      <c r="G33" s="29"/>
      <c r="H33" s="32">
        <f t="shared" si="1"/>
        <v>0</v>
      </c>
      <c r="I33" s="25"/>
      <c r="J33" s="32">
        <f t="shared" si="2"/>
        <v>0</v>
      </c>
      <c r="K33" s="32">
        <f t="shared" si="3"/>
        <v>0</v>
      </c>
    </row>
    <row r="34" spans="1:11" ht="33" customHeight="1">
      <c r="A34" s="135"/>
      <c r="B34" s="139" t="s">
        <v>191</v>
      </c>
      <c r="C34" s="135"/>
      <c r="D34" s="136"/>
      <c r="E34" s="24"/>
      <c r="F34" s="32">
        <f t="shared" si="0"/>
        <v>0</v>
      </c>
      <c r="G34" s="29"/>
      <c r="H34" s="32">
        <f t="shared" si="1"/>
        <v>0</v>
      </c>
      <c r="I34" s="25"/>
      <c r="J34" s="32">
        <f t="shared" si="2"/>
        <v>0</v>
      </c>
      <c r="K34" s="32">
        <f t="shared" si="3"/>
        <v>0</v>
      </c>
    </row>
    <row r="35" spans="1:11" ht="17.25" customHeight="1">
      <c r="A35" s="135">
        <v>1</v>
      </c>
      <c r="B35" s="137" t="s">
        <v>194</v>
      </c>
      <c r="C35" s="135" t="s">
        <v>144</v>
      </c>
      <c r="D35" s="136">
        <v>8</v>
      </c>
      <c r="E35" s="24">
        <v>0</v>
      </c>
      <c r="F35" s="32">
        <f t="shared" si="0"/>
        <v>0</v>
      </c>
      <c r="G35" s="29">
        <v>0</v>
      </c>
      <c r="H35" s="32">
        <f t="shared" si="1"/>
        <v>0</v>
      </c>
      <c r="I35" s="37">
        <v>0</v>
      </c>
      <c r="J35" s="32">
        <f t="shared" si="2"/>
        <v>0</v>
      </c>
      <c r="K35" s="32">
        <f t="shared" si="3"/>
        <v>0</v>
      </c>
    </row>
    <row r="36" spans="1:11" ht="33" customHeight="1">
      <c r="A36" s="135">
        <v>2</v>
      </c>
      <c r="B36" s="138" t="s">
        <v>190</v>
      </c>
      <c r="C36" s="135" t="s">
        <v>144</v>
      </c>
      <c r="D36" s="136">
        <v>1</v>
      </c>
      <c r="E36" s="24">
        <v>0</v>
      </c>
      <c r="F36" s="32">
        <f t="shared" si="0"/>
        <v>0</v>
      </c>
      <c r="G36" s="29">
        <v>0</v>
      </c>
      <c r="H36" s="32">
        <f t="shared" si="1"/>
        <v>0</v>
      </c>
      <c r="I36" s="37">
        <v>0</v>
      </c>
      <c r="J36" s="32">
        <f t="shared" si="2"/>
        <v>0</v>
      </c>
      <c r="K36" s="32">
        <f t="shared" si="3"/>
        <v>0</v>
      </c>
    </row>
    <row r="37" spans="1:11" ht="17.25" customHeight="1">
      <c r="A37" s="135">
        <v>3</v>
      </c>
      <c r="B37" s="137" t="s">
        <v>180</v>
      </c>
      <c r="C37" s="135" t="s">
        <v>144</v>
      </c>
      <c r="D37" s="136">
        <v>7</v>
      </c>
      <c r="E37" s="24">
        <v>0</v>
      </c>
      <c r="F37" s="32">
        <f t="shared" si="0"/>
        <v>0</v>
      </c>
      <c r="G37" s="29">
        <v>0</v>
      </c>
      <c r="H37" s="32">
        <f t="shared" si="1"/>
        <v>0</v>
      </c>
      <c r="I37" s="37">
        <v>0</v>
      </c>
      <c r="J37" s="32">
        <f t="shared" si="2"/>
        <v>0</v>
      </c>
      <c r="K37" s="32">
        <f t="shared" si="3"/>
        <v>0</v>
      </c>
    </row>
    <row r="38" spans="1:11" ht="17.25" customHeight="1">
      <c r="A38" s="135">
        <v>4</v>
      </c>
      <c r="B38" s="137" t="s">
        <v>183</v>
      </c>
      <c r="C38" s="135" t="s">
        <v>192</v>
      </c>
      <c r="D38" s="136">
        <v>15</v>
      </c>
      <c r="E38" s="24">
        <v>0</v>
      </c>
      <c r="F38" s="32">
        <f t="shared" si="0"/>
        <v>0</v>
      </c>
      <c r="G38" s="29">
        <v>0</v>
      </c>
      <c r="H38" s="32">
        <f t="shared" si="1"/>
        <v>0</v>
      </c>
      <c r="I38" s="37">
        <v>0</v>
      </c>
      <c r="J38" s="32">
        <f t="shared" si="2"/>
        <v>0</v>
      </c>
      <c r="K38" s="32">
        <f t="shared" si="3"/>
        <v>0</v>
      </c>
    </row>
    <row r="39" spans="1:11" ht="28.5" customHeight="1">
      <c r="A39" s="135">
        <v>5</v>
      </c>
      <c r="B39" s="138" t="s">
        <v>185</v>
      </c>
      <c r="C39" s="135" t="s">
        <v>193</v>
      </c>
      <c r="D39" s="136">
        <v>25</v>
      </c>
      <c r="E39" s="24">
        <v>0</v>
      </c>
      <c r="F39" s="32">
        <f t="shared" si="0"/>
        <v>0</v>
      </c>
      <c r="G39" s="29">
        <v>0</v>
      </c>
      <c r="H39" s="32">
        <f t="shared" si="1"/>
        <v>0</v>
      </c>
      <c r="I39" s="37">
        <v>0</v>
      </c>
      <c r="J39" s="32">
        <f t="shared" si="2"/>
        <v>0</v>
      </c>
      <c r="K39" s="32">
        <f t="shared" si="3"/>
        <v>0</v>
      </c>
    </row>
    <row r="40" spans="1:11" ht="37.5" customHeight="1">
      <c r="A40" s="135">
        <v>6</v>
      </c>
      <c r="B40" s="138" t="s">
        <v>248</v>
      </c>
      <c r="C40" s="135" t="s">
        <v>12</v>
      </c>
      <c r="D40" s="136">
        <v>45</v>
      </c>
      <c r="E40" s="24">
        <v>0</v>
      </c>
      <c r="F40" s="32">
        <f t="shared" si="0"/>
        <v>0</v>
      </c>
      <c r="G40" s="29"/>
      <c r="H40" s="32">
        <f t="shared" si="1"/>
        <v>0</v>
      </c>
      <c r="I40" s="25"/>
      <c r="J40" s="32">
        <f t="shared" si="2"/>
        <v>0</v>
      </c>
      <c r="K40" s="32">
        <f t="shared" si="3"/>
        <v>0</v>
      </c>
    </row>
    <row r="41" spans="1:11">
      <c r="B41" s="85" t="s">
        <v>6</v>
      </c>
      <c r="C41" s="10"/>
      <c r="D41" s="16"/>
      <c r="E41" s="16"/>
      <c r="F41" s="16">
        <f>SUM(F6:F40)</f>
        <v>0</v>
      </c>
      <c r="G41" s="16"/>
      <c r="H41" s="16">
        <f>SUM(H6:H40)</f>
        <v>0</v>
      </c>
      <c r="I41" s="16"/>
      <c r="J41" s="16">
        <f>SUM(J6:J40)</f>
        <v>0</v>
      </c>
      <c r="K41" s="33">
        <f>SUM(K6:K40)</f>
        <v>0</v>
      </c>
    </row>
    <row r="42" spans="1:11" ht="15.75">
      <c r="B42" s="95" t="s">
        <v>14</v>
      </c>
      <c r="C42" s="64">
        <v>0.03</v>
      </c>
      <c r="D42" s="63"/>
      <c r="E42" s="31"/>
      <c r="F42" s="31"/>
      <c r="G42" s="63"/>
      <c r="H42" s="63"/>
      <c r="I42" s="63"/>
      <c r="J42" s="31"/>
      <c r="K42" s="42">
        <f>F41*C42</f>
        <v>0</v>
      </c>
    </row>
    <row r="43" spans="1:11" ht="15.75">
      <c r="B43" s="95" t="s">
        <v>6</v>
      </c>
      <c r="C43" s="82"/>
      <c r="D43" s="63"/>
      <c r="E43" s="31"/>
      <c r="F43" s="31"/>
      <c r="G43" s="63"/>
      <c r="H43" s="63"/>
      <c r="I43" s="63"/>
      <c r="J43" s="31"/>
      <c r="K43" s="42">
        <f>K42+K41</f>
        <v>0</v>
      </c>
    </row>
    <row r="44" spans="1:11" ht="15.75">
      <c r="B44" s="95" t="s">
        <v>249</v>
      </c>
      <c r="C44" s="64">
        <v>0.1</v>
      </c>
      <c r="D44" s="63"/>
      <c r="E44" s="31"/>
      <c r="F44" s="31"/>
      <c r="G44" s="63"/>
      <c r="H44" s="63"/>
      <c r="I44" s="63"/>
      <c r="J44" s="31"/>
      <c r="K44" s="42">
        <f>K43*C44</f>
        <v>0</v>
      </c>
    </row>
    <row r="45" spans="1:11" ht="15.75">
      <c r="B45" s="95" t="s">
        <v>6</v>
      </c>
      <c r="C45" s="82"/>
      <c r="D45" s="63"/>
      <c r="E45" s="31"/>
      <c r="F45" s="31"/>
      <c r="G45" s="63"/>
      <c r="H45" s="63"/>
      <c r="I45" s="63"/>
      <c r="J45" s="31"/>
      <c r="K45" s="42">
        <f>K44+K43</f>
        <v>0</v>
      </c>
    </row>
    <row r="46" spans="1:11">
      <c r="B46" s="95" t="s">
        <v>115</v>
      </c>
      <c r="C46" s="64">
        <v>0.08</v>
      </c>
      <c r="D46" s="65"/>
      <c r="E46" s="26"/>
      <c r="F46" s="66"/>
      <c r="G46" s="65"/>
      <c r="H46" s="65"/>
      <c r="I46" s="65"/>
      <c r="J46" s="26"/>
      <c r="K46" s="37">
        <f>K45*C46</f>
        <v>0</v>
      </c>
    </row>
    <row r="47" spans="1:11" ht="15.75">
      <c r="B47" s="95" t="s">
        <v>6</v>
      </c>
      <c r="C47" s="82"/>
      <c r="D47" s="63"/>
      <c r="E47" s="31"/>
      <c r="F47" s="31"/>
      <c r="G47" s="63"/>
      <c r="H47" s="63"/>
      <c r="I47" s="63"/>
      <c r="J47" s="31"/>
      <c r="K47" s="42">
        <f>K46+K45</f>
        <v>0</v>
      </c>
    </row>
    <row r="48" spans="1:11" ht="15.75">
      <c r="B48" s="96" t="s">
        <v>20</v>
      </c>
      <c r="C48" s="83">
        <v>0.03</v>
      </c>
      <c r="D48" s="67"/>
      <c r="E48" s="68"/>
      <c r="F48" s="68"/>
      <c r="G48" s="67"/>
      <c r="H48" s="67"/>
      <c r="I48" s="67"/>
      <c r="J48" s="68"/>
      <c r="K48" s="69">
        <f>K47*C48</f>
        <v>0</v>
      </c>
    </row>
    <row r="49" spans="2:11" ht="15.75">
      <c r="B49" s="97" t="s">
        <v>101</v>
      </c>
      <c r="C49" s="64">
        <v>0.02</v>
      </c>
      <c r="D49" s="70"/>
      <c r="E49" s="70"/>
      <c r="F49" s="71"/>
      <c r="G49" s="72"/>
      <c r="H49" s="72"/>
      <c r="I49" s="72"/>
      <c r="J49" s="71"/>
      <c r="K49" s="73">
        <f>H41*C49</f>
        <v>0</v>
      </c>
    </row>
    <row r="50" spans="2:11" ht="15.75">
      <c r="B50" s="98" t="s">
        <v>6</v>
      </c>
      <c r="C50" s="74"/>
      <c r="D50" s="70"/>
      <c r="E50" s="70"/>
      <c r="F50" s="71"/>
      <c r="G50" s="72"/>
      <c r="H50" s="72"/>
      <c r="I50" s="72"/>
      <c r="J50" s="71"/>
      <c r="K50" s="73">
        <f>K49+K48+K47</f>
        <v>0</v>
      </c>
    </row>
    <row r="51" spans="2:11" ht="15.75">
      <c r="B51" s="99" t="s">
        <v>102</v>
      </c>
      <c r="C51" s="75">
        <v>0.18</v>
      </c>
      <c r="D51" s="76"/>
      <c r="E51" s="76"/>
      <c r="F51" s="76"/>
      <c r="G51" s="76"/>
      <c r="H51" s="76"/>
      <c r="I51" s="76"/>
      <c r="J51" s="76"/>
      <c r="K51" s="77">
        <f>K50*C51</f>
        <v>0</v>
      </c>
    </row>
    <row r="52" spans="2:11" ht="15.75">
      <c r="B52" s="100" t="s">
        <v>6</v>
      </c>
      <c r="C52" s="84"/>
      <c r="D52" s="78"/>
      <c r="E52" s="78"/>
      <c r="F52" s="78"/>
      <c r="G52" s="78"/>
      <c r="H52" s="78"/>
      <c r="I52" s="78"/>
      <c r="J52" s="78"/>
      <c r="K52" s="79">
        <f>K51+K50</f>
        <v>0</v>
      </c>
    </row>
  </sheetData>
  <mergeCells count="11"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K52"/>
  <sheetViews>
    <sheetView zoomScale="85" zoomScaleNormal="85" workbookViewId="0">
      <selection activeCell="I25" sqref="I25:I36"/>
    </sheetView>
  </sheetViews>
  <sheetFormatPr defaultRowHeight="15"/>
  <cols>
    <col min="1" max="1" width="5" customWidth="1"/>
    <col min="2" max="2" width="59.5703125" customWidth="1"/>
    <col min="11" max="11" width="10.5703125" customWidth="1"/>
  </cols>
  <sheetData>
    <row r="1" spans="1:11">
      <c r="A1" s="149" t="s">
        <v>137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6.25" customHeight="1">
      <c r="A2" s="9"/>
      <c r="B2" s="39"/>
      <c r="C2" s="152" t="s">
        <v>26</v>
      </c>
      <c r="D2" s="152"/>
      <c r="E2" s="152"/>
      <c r="F2" s="152"/>
      <c r="G2" s="152"/>
      <c r="H2" s="152"/>
      <c r="I2" s="152"/>
      <c r="J2" s="150">
        <f>K49</f>
        <v>0</v>
      </c>
      <c r="K2" s="151"/>
    </row>
    <row r="3" spans="1:11" ht="29.25" customHeight="1">
      <c r="A3" s="153" t="s">
        <v>0</v>
      </c>
      <c r="B3" s="153" t="s">
        <v>1</v>
      </c>
      <c r="C3" s="153" t="s">
        <v>2</v>
      </c>
      <c r="D3" s="159" t="s">
        <v>3</v>
      </c>
      <c r="E3" s="155" t="s">
        <v>4</v>
      </c>
      <c r="F3" s="156"/>
      <c r="G3" s="155" t="s">
        <v>5</v>
      </c>
      <c r="H3" s="156"/>
      <c r="I3" s="157" t="s">
        <v>30</v>
      </c>
      <c r="J3" s="158"/>
      <c r="K3" s="153" t="s">
        <v>6</v>
      </c>
    </row>
    <row r="4" spans="1:11">
      <c r="A4" s="154"/>
      <c r="B4" s="154"/>
      <c r="C4" s="154"/>
      <c r="D4" s="160"/>
      <c r="E4" s="44" t="s">
        <v>7</v>
      </c>
      <c r="F4" s="45" t="s">
        <v>6</v>
      </c>
      <c r="G4" s="44" t="s">
        <v>7</v>
      </c>
      <c r="H4" s="45" t="s">
        <v>6</v>
      </c>
      <c r="I4" s="44" t="s">
        <v>7</v>
      </c>
      <c r="J4" s="45" t="s">
        <v>6</v>
      </c>
      <c r="K4" s="154"/>
    </row>
    <row r="5" spans="1:11">
      <c r="A5" s="12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15.75">
      <c r="A6" s="49">
        <v>1</v>
      </c>
      <c r="B6" s="122" t="s">
        <v>160</v>
      </c>
      <c r="C6" s="123" t="s">
        <v>9</v>
      </c>
      <c r="D6" s="123">
        <v>1</v>
      </c>
      <c r="E6" s="125">
        <v>0</v>
      </c>
      <c r="F6" s="16">
        <f t="shared" ref="F6:F37" si="0">E6*D6</f>
        <v>0</v>
      </c>
      <c r="G6" s="125">
        <v>0</v>
      </c>
      <c r="H6" s="16">
        <f t="shared" ref="H6:H37" si="1">G6*D6</f>
        <v>0</v>
      </c>
      <c r="I6" s="126">
        <v>0</v>
      </c>
      <c r="J6" s="16">
        <f t="shared" ref="J6:J37" si="2">I6*D6</f>
        <v>0</v>
      </c>
      <c r="K6" s="16">
        <f t="shared" ref="K6:K37" si="3">J6+H6+F6</f>
        <v>0</v>
      </c>
    </row>
    <row r="7" spans="1:11" ht="15.75">
      <c r="A7" s="49">
        <v>2</v>
      </c>
      <c r="B7" s="122" t="s">
        <v>250</v>
      </c>
      <c r="C7" s="123" t="s">
        <v>9</v>
      </c>
      <c r="D7" s="123">
        <v>2</v>
      </c>
      <c r="E7" s="125">
        <v>0</v>
      </c>
      <c r="F7" s="16">
        <f t="shared" si="0"/>
        <v>0</v>
      </c>
      <c r="G7" s="125">
        <v>0</v>
      </c>
      <c r="H7" s="16">
        <f t="shared" si="1"/>
        <v>0</v>
      </c>
      <c r="I7" s="126">
        <v>0</v>
      </c>
      <c r="J7" s="16">
        <f t="shared" si="2"/>
        <v>0</v>
      </c>
      <c r="K7" s="16">
        <f t="shared" si="3"/>
        <v>0</v>
      </c>
    </row>
    <row r="8" spans="1:11" ht="15.75">
      <c r="A8" s="49">
        <v>3</v>
      </c>
      <c r="B8" s="127" t="s">
        <v>161</v>
      </c>
      <c r="C8" s="124" t="s">
        <v>38</v>
      </c>
      <c r="D8" s="123">
        <v>1</v>
      </c>
      <c r="E8" s="125">
        <v>0</v>
      </c>
      <c r="F8" s="16">
        <f t="shared" si="0"/>
        <v>0</v>
      </c>
      <c r="G8" s="125">
        <v>0</v>
      </c>
      <c r="H8" s="16">
        <f t="shared" si="1"/>
        <v>0</v>
      </c>
      <c r="I8" s="126">
        <v>0</v>
      </c>
      <c r="J8" s="16">
        <f t="shared" si="2"/>
        <v>0</v>
      </c>
      <c r="K8" s="16">
        <f t="shared" si="3"/>
        <v>0</v>
      </c>
    </row>
    <row r="9" spans="1:11" ht="15.75">
      <c r="A9" s="49">
        <v>4</v>
      </c>
      <c r="B9" s="127" t="s">
        <v>163</v>
      </c>
      <c r="C9" s="124" t="s">
        <v>38</v>
      </c>
      <c r="D9" s="123">
        <v>1</v>
      </c>
      <c r="E9" s="125">
        <v>0</v>
      </c>
      <c r="F9" s="16">
        <f t="shared" si="0"/>
        <v>0</v>
      </c>
      <c r="G9" s="125">
        <v>0</v>
      </c>
      <c r="H9" s="16">
        <f t="shared" si="1"/>
        <v>0</v>
      </c>
      <c r="I9" s="126">
        <v>0</v>
      </c>
      <c r="J9" s="16">
        <f t="shared" si="2"/>
        <v>0</v>
      </c>
      <c r="K9" s="16">
        <f t="shared" si="3"/>
        <v>0</v>
      </c>
    </row>
    <row r="10" spans="1:11" ht="15.75">
      <c r="A10" s="49">
        <v>5</v>
      </c>
      <c r="B10" s="127" t="s">
        <v>162</v>
      </c>
      <c r="C10" s="124" t="s">
        <v>38</v>
      </c>
      <c r="D10" s="123">
        <v>2</v>
      </c>
      <c r="E10" s="125">
        <v>0</v>
      </c>
      <c r="F10" s="16">
        <f t="shared" si="0"/>
        <v>0</v>
      </c>
      <c r="G10" s="125">
        <v>0</v>
      </c>
      <c r="H10" s="16">
        <f t="shared" si="1"/>
        <v>0</v>
      </c>
      <c r="I10" s="126">
        <v>0</v>
      </c>
      <c r="J10" s="16">
        <f t="shared" si="2"/>
        <v>0</v>
      </c>
      <c r="K10" s="16">
        <f t="shared" si="3"/>
        <v>0</v>
      </c>
    </row>
    <row r="11" spans="1:11" ht="15.75">
      <c r="A11" s="49">
        <v>6</v>
      </c>
      <c r="B11" s="127" t="s">
        <v>164</v>
      </c>
      <c r="C11" s="124" t="s">
        <v>38</v>
      </c>
      <c r="D11" s="123">
        <v>1</v>
      </c>
      <c r="E11" s="125">
        <v>0</v>
      </c>
      <c r="F11" s="16">
        <f t="shared" si="0"/>
        <v>0</v>
      </c>
      <c r="G11" s="125">
        <v>0</v>
      </c>
      <c r="H11" s="16">
        <f t="shared" si="1"/>
        <v>0</v>
      </c>
      <c r="I11" s="126">
        <v>0</v>
      </c>
      <c r="J11" s="16">
        <f t="shared" si="2"/>
        <v>0</v>
      </c>
      <c r="K11" s="16">
        <f t="shared" si="3"/>
        <v>0</v>
      </c>
    </row>
    <row r="12" spans="1:11" ht="15.75">
      <c r="A12" s="49">
        <v>7</v>
      </c>
      <c r="B12" s="127" t="s">
        <v>165</v>
      </c>
      <c r="C12" s="124" t="s">
        <v>38</v>
      </c>
      <c r="D12" s="123">
        <v>12</v>
      </c>
      <c r="E12" s="125">
        <v>0</v>
      </c>
      <c r="F12" s="16">
        <f t="shared" si="0"/>
        <v>0</v>
      </c>
      <c r="G12" s="125">
        <v>0</v>
      </c>
      <c r="H12" s="16">
        <f t="shared" si="1"/>
        <v>0</v>
      </c>
      <c r="I12" s="126">
        <v>0</v>
      </c>
      <c r="J12" s="16">
        <f t="shared" si="2"/>
        <v>0</v>
      </c>
      <c r="K12" s="16">
        <f t="shared" si="3"/>
        <v>0</v>
      </c>
    </row>
    <row r="13" spans="1:11" ht="15.75">
      <c r="A13" s="49">
        <v>8</v>
      </c>
      <c r="B13" s="127" t="s">
        <v>166</v>
      </c>
      <c r="C13" s="124" t="s">
        <v>38</v>
      </c>
      <c r="D13" s="123">
        <v>1</v>
      </c>
      <c r="E13" s="125">
        <v>0</v>
      </c>
      <c r="F13" s="16">
        <f t="shared" si="0"/>
        <v>0</v>
      </c>
      <c r="G13" s="125">
        <v>0</v>
      </c>
      <c r="H13" s="16">
        <f t="shared" si="1"/>
        <v>0</v>
      </c>
      <c r="I13" s="126">
        <v>0</v>
      </c>
      <c r="J13" s="16">
        <f t="shared" si="2"/>
        <v>0</v>
      </c>
      <c r="K13" s="16">
        <f t="shared" si="3"/>
        <v>0</v>
      </c>
    </row>
    <row r="14" spans="1:11" ht="15.75">
      <c r="A14" s="49">
        <v>9</v>
      </c>
      <c r="B14" s="127" t="s">
        <v>168</v>
      </c>
      <c r="C14" s="124" t="s">
        <v>38</v>
      </c>
      <c r="D14" s="123">
        <v>1</v>
      </c>
      <c r="E14" s="125">
        <v>0</v>
      </c>
      <c r="F14" s="16">
        <f t="shared" si="0"/>
        <v>0</v>
      </c>
      <c r="G14" s="125">
        <v>0</v>
      </c>
      <c r="H14" s="16">
        <f t="shared" si="1"/>
        <v>0</v>
      </c>
      <c r="I14" s="126">
        <v>0</v>
      </c>
      <c r="J14" s="16">
        <f t="shared" si="2"/>
        <v>0</v>
      </c>
      <c r="K14" s="16">
        <f t="shared" si="3"/>
        <v>0</v>
      </c>
    </row>
    <row r="15" spans="1:11" ht="15.75">
      <c r="A15" s="49">
        <v>10</v>
      </c>
      <c r="B15" s="127" t="s">
        <v>167</v>
      </c>
      <c r="C15" s="124" t="s">
        <v>38</v>
      </c>
      <c r="D15" s="123">
        <v>10</v>
      </c>
      <c r="E15" s="125">
        <v>0</v>
      </c>
      <c r="F15" s="16">
        <f t="shared" si="0"/>
        <v>0</v>
      </c>
      <c r="G15" s="125">
        <v>0</v>
      </c>
      <c r="H15" s="16">
        <f t="shared" si="1"/>
        <v>0</v>
      </c>
      <c r="I15" s="126">
        <v>0</v>
      </c>
      <c r="J15" s="16">
        <f t="shared" si="2"/>
        <v>0</v>
      </c>
      <c r="K15" s="16">
        <f t="shared" si="3"/>
        <v>0</v>
      </c>
    </row>
    <row r="16" spans="1:11" ht="15.75">
      <c r="A16" s="49">
        <v>11</v>
      </c>
      <c r="B16" s="127" t="s">
        <v>169</v>
      </c>
      <c r="C16" s="124" t="s">
        <v>38</v>
      </c>
      <c r="D16" s="123">
        <v>8</v>
      </c>
      <c r="E16" s="125">
        <v>0</v>
      </c>
      <c r="F16" s="16">
        <f t="shared" si="0"/>
        <v>0</v>
      </c>
      <c r="G16" s="125">
        <v>0</v>
      </c>
      <c r="H16" s="16">
        <f t="shared" si="1"/>
        <v>0</v>
      </c>
      <c r="I16" s="126">
        <v>0</v>
      </c>
      <c r="J16" s="16">
        <f t="shared" si="2"/>
        <v>0</v>
      </c>
      <c r="K16" s="16">
        <f t="shared" si="3"/>
        <v>0</v>
      </c>
    </row>
    <row r="17" spans="1:11" ht="15.75">
      <c r="A17" s="49">
        <v>12</v>
      </c>
      <c r="B17" s="91" t="s">
        <v>170</v>
      </c>
      <c r="C17" s="94" t="s">
        <v>136</v>
      </c>
      <c r="D17" s="90">
        <v>80</v>
      </c>
      <c r="E17" s="125">
        <v>0</v>
      </c>
      <c r="F17" s="16">
        <f t="shared" si="0"/>
        <v>0</v>
      </c>
      <c r="G17" s="125">
        <v>0</v>
      </c>
      <c r="H17" s="16">
        <f t="shared" si="1"/>
        <v>0</v>
      </c>
      <c r="I17" s="126">
        <v>0</v>
      </c>
      <c r="J17" s="16">
        <f t="shared" si="2"/>
        <v>0</v>
      </c>
      <c r="K17" s="16">
        <f t="shared" si="3"/>
        <v>0</v>
      </c>
    </row>
    <row r="18" spans="1:11">
      <c r="A18" s="49">
        <v>13</v>
      </c>
      <c r="B18" s="91" t="s">
        <v>171</v>
      </c>
      <c r="C18" s="94" t="s">
        <v>136</v>
      </c>
      <c r="D18" s="101">
        <v>50</v>
      </c>
      <c r="E18" s="125">
        <v>0</v>
      </c>
      <c r="F18" s="16">
        <f t="shared" si="0"/>
        <v>0</v>
      </c>
      <c r="G18" s="125">
        <v>0</v>
      </c>
      <c r="H18" s="16">
        <f t="shared" si="1"/>
        <v>0</v>
      </c>
      <c r="I18" s="126">
        <v>0</v>
      </c>
      <c r="J18" s="16">
        <f t="shared" si="2"/>
        <v>0</v>
      </c>
      <c r="K18" s="16">
        <f t="shared" si="3"/>
        <v>0</v>
      </c>
    </row>
    <row r="19" spans="1:11">
      <c r="A19" s="49">
        <v>14</v>
      </c>
      <c r="B19" s="91" t="s">
        <v>124</v>
      </c>
      <c r="C19" s="94" t="s">
        <v>136</v>
      </c>
      <c r="D19" s="101">
        <v>30</v>
      </c>
      <c r="E19" s="125">
        <v>0</v>
      </c>
      <c r="F19" s="16">
        <f t="shared" si="0"/>
        <v>0</v>
      </c>
      <c r="G19" s="125">
        <v>0</v>
      </c>
      <c r="H19" s="16">
        <f t="shared" si="1"/>
        <v>0</v>
      </c>
      <c r="I19" s="126">
        <v>0</v>
      </c>
      <c r="J19" s="16">
        <f t="shared" si="2"/>
        <v>0</v>
      </c>
      <c r="K19" s="16">
        <f t="shared" si="3"/>
        <v>0</v>
      </c>
    </row>
    <row r="20" spans="1:11">
      <c r="A20" s="49">
        <v>15</v>
      </c>
      <c r="B20" s="91" t="s">
        <v>139</v>
      </c>
      <c r="C20" s="94" t="s">
        <v>136</v>
      </c>
      <c r="D20" s="101">
        <v>60</v>
      </c>
      <c r="E20" s="125">
        <v>0</v>
      </c>
      <c r="F20" s="16">
        <f t="shared" si="0"/>
        <v>0</v>
      </c>
      <c r="G20" s="125">
        <v>0</v>
      </c>
      <c r="H20" s="16">
        <f t="shared" si="1"/>
        <v>0</v>
      </c>
      <c r="I20" s="126">
        <v>0</v>
      </c>
      <c r="J20" s="16">
        <f t="shared" si="2"/>
        <v>0</v>
      </c>
      <c r="K20" s="16">
        <f t="shared" si="3"/>
        <v>0</v>
      </c>
    </row>
    <row r="21" spans="1:11">
      <c r="A21" s="49">
        <v>16</v>
      </c>
      <c r="B21" s="91" t="s">
        <v>138</v>
      </c>
      <c r="C21" s="94" t="s">
        <v>136</v>
      </c>
      <c r="D21" s="101">
        <v>300</v>
      </c>
      <c r="E21" s="125">
        <v>0</v>
      </c>
      <c r="F21" s="16">
        <f t="shared" si="0"/>
        <v>0</v>
      </c>
      <c r="G21" s="125">
        <v>0</v>
      </c>
      <c r="H21" s="16">
        <f t="shared" si="1"/>
        <v>0</v>
      </c>
      <c r="I21" s="126">
        <v>0</v>
      </c>
      <c r="J21" s="16">
        <f t="shared" si="2"/>
        <v>0</v>
      </c>
      <c r="K21" s="16">
        <f t="shared" si="3"/>
        <v>0</v>
      </c>
    </row>
    <row r="22" spans="1:11">
      <c r="A22" s="49">
        <v>17</v>
      </c>
      <c r="B22" s="91" t="s">
        <v>140</v>
      </c>
      <c r="C22" s="94" t="s">
        <v>136</v>
      </c>
      <c r="D22" s="101">
        <v>300</v>
      </c>
      <c r="E22" s="125">
        <v>0</v>
      </c>
      <c r="F22" s="16">
        <f t="shared" si="0"/>
        <v>0</v>
      </c>
      <c r="G22" s="125">
        <v>0</v>
      </c>
      <c r="H22" s="16">
        <f t="shared" si="1"/>
        <v>0</v>
      </c>
      <c r="I22" s="126">
        <v>0</v>
      </c>
      <c r="J22" s="16">
        <f t="shared" si="2"/>
        <v>0</v>
      </c>
      <c r="K22" s="16">
        <f t="shared" si="3"/>
        <v>0</v>
      </c>
    </row>
    <row r="23" spans="1:11">
      <c r="A23" s="49">
        <v>18</v>
      </c>
      <c r="B23" s="91" t="s">
        <v>125</v>
      </c>
      <c r="C23" s="94" t="s">
        <v>38</v>
      </c>
      <c r="D23" s="101">
        <v>150</v>
      </c>
      <c r="E23" s="125">
        <v>0</v>
      </c>
      <c r="F23" s="16">
        <f t="shared" si="0"/>
        <v>0</v>
      </c>
      <c r="G23" s="125">
        <v>0</v>
      </c>
      <c r="H23" s="16">
        <f t="shared" si="1"/>
        <v>0</v>
      </c>
      <c r="I23" s="126">
        <v>0</v>
      </c>
      <c r="J23" s="16">
        <f t="shared" si="2"/>
        <v>0</v>
      </c>
      <c r="K23" s="16">
        <f t="shared" si="3"/>
        <v>0</v>
      </c>
    </row>
    <row r="24" spans="1:11">
      <c r="A24" s="49">
        <v>19</v>
      </c>
      <c r="B24" s="91" t="s">
        <v>126</v>
      </c>
      <c r="C24" s="94" t="s">
        <v>38</v>
      </c>
      <c r="D24" s="101">
        <v>10</v>
      </c>
      <c r="E24" s="125">
        <v>0</v>
      </c>
      <c r="F24" s="16">
        <f t="shared" si="0"/>
        <v>0</v>
      </c>
      <c r="G24" s="125">
        <v>0</v>
      </c>
      <c r="H24" s="16">
        <f t="shared" si="1"/>
        <v>0</v>
      </c>
      <c r="I24" s="25"/>
      <c r="J24" s="16">
        <f t="shared" si="2"/>
        <v>0</v>
      </c>
      <c r="K24" s="16">
        <f t="shared" si="3"/>
        <v>0</v>
      </c>
    </row>
    <row r="25" spans="1:11" ht="19.5" customHeight="1">
      <c r="A25" s="49">
        <v>20</v>
      </c>
      <c r="B25" s="91" t="s">
        <v>172</v>
      </c>
      <c r="C25" s="94" t="s">
        <v>38</v>
      </c>
      <c r="D25" s="101">
        <v>90</v>
      </c>
      <c r="E25" s="125">
        <v>0</v>
      </c>
      <c r="F25" s="16">
        <f t="shared" si="0"/>
        <v>0</v>
      </c>
      <c r="G25" s="125">
        <v>0</v>
      </c>
      <c r="H25" s="16">
        <f t="shared" si="1"/>
        <v>0</v>
      </c>
      <c r="I25" s="25">
        <v>0</v>
      </c>
      <c r="J25" s="16">
        <f t="shared" si="2"/>
        <v>0</v>
      </c>
      <c r="K25" s="16">
        <f t="shared" si="3"/>
        <v>0</v>
      </c>
    </row>
    <row r="26" spans="1:11" ht="30">
      <c r="A26" s="49">
        <v>21</v>
      </c>
      <c r="B26" s="91" t="s">
        <v>173</v>
      </c>
      <c r="C26" s="94" t="s">
        <v>38</v>
      </c>
      <c r="D26" s="101">
        <v>20</v>
      </c>
      <c r="E26" s="125">
        <v>0</v>
      </c>
      <c r="F26" s="16">
        <f t="shared" si="0"/>
        <v>0</v>
      </c>
      <c r="G26" s="125">
        <v>0</v>
      </c>
      <c r="H26" s="16">
        <f t="shared" si="1"/>
        <v>0</v>
      </c>
      <c r="I26" s="25">
        <v>0</v>
      </c>
      <c r="J26" s="16">
        <f t="shared" si="2"/>
        <v>0</v>
      </c>
      <c r="K26" s="16">
        <f t="shared" si="3"/>
        <v>0</v>
      </c>
    </row>
    <row r="27" spans="1:11" ht="30">
      <c r="A27" s="49">
        <v>22</v>
      </c>
      <c r="B27" s="91" t="s">
        <v>127</v>
      </c>
      <c r="C27" s="94" t="s">
        <v>9</v>
      </c>
      <c r="D27" s="101">
        <v>10</v>
      </c>
      <c r="E27" s="125">
        <v>0</v>
      </c>
      <c r="F27" s="16">
        <f t="shared" si="0"/>
        <v>0</v>
      </c>
      <c r="G27" s="125">
        <v>0</v>
      </c>
      <c r="H27" s="16">
        <f t="shared" si="1"/>
        <v>0</v>
      </c>
      <c r="I27" s="25">
        <v>0</v>
      </c>
      <c r="J27" s="16">
        <f t="shared" si="2"/>
        <v>0</v>
      </c>
      <c r="K27" s="16">
        <f t="shared" si="3"/>
        <v>0</v>
      </c>
    </row>
    <row r="28" spans="1:11" ht="30">
      <c r="A28" s="49">
        <v>23</v>
      </c>
      <c r="B28" s="91" t="s">
        <v>128</v>
      </c>
      <c r="C28" s="94" t="s">
        <v>9</v>
      </c>
      <c r="D28" s="101">
        <v>12</v>
      </c>
      <c r="E28" s="125">
        <v>0</v>
      </c>
      <c r="F28" s="16">
        <f t="shared" si="0"/>
        <v>0</v>
      </c>
      <c r="G28" s="125">
        <v>0</v>
      </c>
      <c r="H28" s="16">
        <f t="shared" si="1"/>
        <v>0</v>
      </c>
      <c r="I28" s="25">
        <v>0</v>
      </c>
      <c r="J28" s="16">
        <f t="shared" si="2"/>
        <v>0</v>
      </c>
      <c r="K28" s="16">
        <f t="shared" si="3"/>
        <v>0</v>
      </c>
    </row>
    <row r="29" spans="1:11" ht="30">
      <c r="A29" s="49">
        <v>24</v>
      </c>
      <c r="B29" s="92" t="s">
        <v>131</v>
      </c>
      <c r="C29" s="94" t="s">
        <v>38</v>
      </c>
      <c r="D29" s="101">
        <v>30</v>
      </c>
      <c r="E29" s="125">
        <v>0</v>
      </c>
      <c r="F29" s="16">
        <f t="shared" si="0"/>
        <v>0</v>
      </c>
      <c r="G29" s="125">
        <v>0</v>
      </c>
      <c r="H29" s="16">
        <f t="shared" si="1"/>
        <v>0</v>
      </c>
      <c r="I29" s="25">
        <v>0</v>
      </c>
      <c r="J29" s="16">
        <f t="shared" si="2"/>
        <v>0</v>
      </c>
      <c r="K29" s="16">
        <f t="shared" si="3"/>
        <v>0</v>
      </c>
    </row>
    <row r="30" spans="1:11" ht="30">
      <c r="A30" s="49">
        <v>25</v>
      </c>
      <c r="B30" s="92" t="s">
        <v>132</v>
      </c>
      <c r="C30" s="94" t="s">
        <v>38</v>
      </c>
      <c r="D30" s="101">
        <v>10</v>
      </c>
      <c r="E30" s="125">
        <v>0</v>
      </c>
      <c r="F30" s="16">
        <f t="shared" si="0"/>
        <v>0</v>
      </c>
      <c r="G30" s="125">
        <v>0</v>
      </c>
      <c r="H30" s="16">
        <f t="shared" si="1"/>
        <v>0</v>
      </c>
      <c r="I30" s="25">
        <v>0</v>
      </c>
      <c r="J30" s="16">
        <f t="shared" si="2"/>
        <v>0</v>
      </c>
      <c r="K30" s="16">
        <f t="shared" si="3"/>
        <v>0</v>
      </c>
    </row>
    <row r="31" spans="1:11">
      <c r="A31" s="49">
        <v>26</v>
      </c>
      <c r="B31" s="92" t="s">
        <v>133</v>
      </c>
      <c r="C31" s="94" t="s">
        <v>136</v>
      </c>
      <c r="D31" s="101">
        <v>500</v>
      </c>
      <c r="E31" s="125">
        <v>0</v>
      </c>
      <c r="F31" s="16">
        <f t="shared" si="0"/>
        <v>0</v>
      </c>
      <c r="G31" s="125">
        <v>0</v>
      </c>
      <c r="H31" s="16">
        <f t="shared" si="1"/>
        <v>0</v>
      </c>
      <c r="I31" s="25">
        <v>0</v>
      </c>
      <c r="J31" s="16">
        <f t="shared" si="2"/>
        <v>0</v>
      </c>
      <c r="K31" s="16">
        <f t="shared" si="3"/>
        <v>0</v>
      </c>
    </row>
    <row r="32" spans="1:11">
      <c r="A32" s="49">
        <v>27</v>
      </c>
      <c r="B32" s="92" t="s">
        <v>129</v>
      </c>
      <c r="C32" s="94" t="s">
        <v>38</v>
      </c>
      <c r="D32" s="101">
        <v>50</v>
      </c>
      <c r="E32" s="125">
        <v>0</v>
      </c>
      <c r="F32" s="16">
        <f t="shared" si="0"/>
        <v>0</v>
      </c>
      <c r="G32" s="125">
        <v>0</v>
      </c>
      <c r="H32" s="16">
        <f t="shared" si="1"/>
        <v>0</v>
      </c>
      <c r="I32" s="25">
        <v>0</v>
      </c>
      <c r="J32" s="16">
        <f t="shared" si="2"/>
        <v>0</v>
      </c>
      <c r="K32" s="16">
        <f t="shared" si="3"/>
        <v>0</v>
      </c>
    </row>
    <row r="33" spans="1:11" ht="30">
      <c r="A33" s="49">
        <v>28</v>
      </c>
      <c r="B33" s="92" t="s">
        <v>141</v>
      </c>
      <c r="C33" s="94" t="s">
        <v>136</v>
      </c>
      <c r="D33" s="101">
        <v>400</v>
      </c>
      <c r="E33" s="125">
        <v>0</v>
      </c>
      <c r="F33" s="16">
        <f t="shared" si="0"/>
        <v>0</v>
      </c>
      <c r="G33" s="125">
        <v>0</v>
      </c>
      <c r="H33" s="16">
        <f t="shared" si="1"/>
        <v>0</v>
      </c>
      <c r="I33" s="25">
        <v>0</v>
      </c>
      <c r="J33" s="16">
        <f t="shared" si="2"/>
        <v>0</v>
      </c>
      <c r="K33" s="16">
        <f t="shared" si="3"/>
        <v>0</v>
      </c>
    </row>
    <row r="34" spans="1:11">
      <c r="A34" s="49">
        <v>29</v>
      </c>
      <c r="B34" s="92" t="s">
        <v>130</v>
      </c>
      <c r="C34" s="94" t="s">
        <v>38</v>
      </c>
      <c r="D34" s="101">
        <v>30</v>
      </c>
      <c r="E34" s="125">
        <v>0</v>
      </c>
      <c r="F34" s="16">
        <f t="shared" si="0"/>
        <v>0</v>
      </c>
      <c r="G34" s="125">
        <v>0</v>
      </c>
      <c r="H34" s="16">
        <f t="shared" si="1"/>
        <v>0</v>
      </c>
      <c r="I34" s="25">
        <v>0</v>
      </c>
      <c r="J34" s="16">
        <f t="shared" si="2"/>
        <v>0</v>
      </c>
      <c r="K34" s="16">
        <f t="shared" si="3"/>
        <v>0</v>
      </c>
    </row>
    <row r="35" spans="1:11">
      <c r="A35" s="49">
        <v>30</v>
      </c>
      <c r="B35" s="92" t="s">
        <v>134</v>
      </c>
      <c r="C35" s="94" t="s">
        <v>38</v>
      </c>
      <c r="D35" s="101">
        <v>300</v>
      </c>
      <c r="E35" s="125">
        <v>0</v>
      </c>
      <c r="F35" s="16">
        <f t="shared" si="0"/>
        <v>0</v>
      </c>
      <c r="G35" s="125">
        <v>0</v>
      </c>
      <c r="H35" s="16">
        <f t="shared" si="1"/>
        <v>0</v>
      </c>
      <c r="I35" s="25">
        <v>0</v>
      </c>
      <c r="J35" s="16">
        <f t="shared" si="2"/>
        <v>0</v>
      </c>
      <c r="K35" s="16">
        <f t="shared" si="3"/>
        <v>0</v>
      </c>
    </row>
    <row r="36" spans="1:11">
      <c r="A36" s="49">
        <v>31</v>
      </c>
      <c r="B36" s="93" t="s">
        <v>135</v>
      </c>
      <c r="C36" s="94" t="s">
        <v>38</v>
      </c>
      <c r="D36" s="101">
        <v>30</v>
      </c>
      <c r="E36" s="125">
        <v>0</v>
      </c>
      <c r="F36" s="16">
        <f t="shared" si="0"/>
        <v>0</v>
      </c>
      <c r="G36" s="125">
        <v>0</v>
      </c>
      <c r="H36" s="16">
        <f t="shared" si="1"/>
        <v>0</v>
      </c>
      <c r="I36" s="25">
        <v>0</v>
      </c>
      <c r="J36" s="16">
        <f t="shared" si="2"/>
        <v>0</v>
      </c>
      <c r="K36" s="16">
        <f t="shared" si="3"/>
        <v>0</v>
      </c>
    </row>
    <row r="37" spans="1:11">
      <c r="A37" s="49">
        <v>32</v>
      </c>
      <c r="B37" s="93" t="s">
        <v>143</v>
      </c>
      <c r="C37" s="94" t="s">
        <v>142</v>
      </c>
      <c r="D37" s="101">
        <v>74</v>
      </c>
      <c r="E37" s="125">
        <v>0</v>
      </c>
      <c r="F37" s="16">
        <f t="shared" si="0"/>
        <v>0</v>
      </c>
      <c r="G37" s="29"/>
      <c r="H37" s="16">
        <f t="shared" si="1"/>
        <v>0</v>
      </c>
      <c r="I37" s="62"/>
      <c r="J37" s="16">
        <f t="shared" si="2"/>
        <v>0</v>
      </c>
      <c r="K37" s="16">
        <f t="shared" si="3"/>
        <v>0</v>
      </c>
    </row>
    <row r="38" spans="1:11">
      <c r="A38" s="5"/>
      <c r="B38" s="85" t="s">
        <v>6</v>
      </c>
      <c r="C38" s="10"/>
      <c r="D38" s="16"/>
      <c r="E38" s="16"/>
      <c r="F38" s="16">
        <f>SUM(F6:F37)</f>
        <v>0</v>
      </c>
      <c r="G38" s="16"/>
      <c r="H38" s="16">
        <f>SUM(H6:H37)</f>
        <v>0</v>
      </c>
      <c r="I38" s="16"/>
      <c r="J38" s="16">
        <f>SUM(J6:J37)</f>
        <v>0</v>
      </c>
      <c r="K38" s="33">
        <f>SUM(K6:K37)</f>
        <v>0</v>
      </c>
    </row>
    <row r="39" spans="1:11" ht="15.75">
      <c r="A39" s="6"/>
      <c r="B39" s="95" t="s">
        <v>14</v>
      </c>
      <c r="C39" s="64">
        <v>0.05</v>
      </c>
      <c r="D39" s="63"/>
      <c r="E39" s="31"/>
      <c r="F39" s="31"/>
      <c r="G39" s="63"/>
      <c r="H39" s="63"/>
      <c r="I39" s="63"/>
      <c r="J39" s="31"/>
      <c r="K39" s="42">
        <f>F38*C39</f>
        <v>0</v>
      </c>
    </row>
    <row r="40" spans="1:11" ht="15.75">
      <c r="A40" s="6"/>
      <c r="B40" s="95" t="s">
        <v>6</v>
      </c>
      <c r="C40" s="82"/>
      <c r="D40" s="63"/>
      <c r="E40" s="31"/>
      <c r="F40" s="31"/>
      <c r="G40" s="63"/>
      <c r="H40" s="63"/>
      <c r="I40" s="63"/>
      <c r="J40" s="31"/>
      <c r="K40" s="42">
        <f>K39+K38</f>
        <v>0</v>
      </c>
    </row>
    <row r="41" spans="1:11" ht="15.75">
      <c r="A41" s="6"/>
      <c r="B41" s="95" t="s">
        <v>100</v>
      </c>
      <c r="C41" s="64">
        <v>0.1</v>
      </c>
      <c r="D41" s="63"/>
      <c r="E41" s="31"/>
      <c r="F41" s="31"/>
      <c r="G41" s="63"/>
      <c r="H41" s="63"/>
      <c r="I41" s="63"/>
      <c r="J41" s="31"/>
      <c r="K41" s="42">
        <f>K40*C41</f>
        <v>0</v>
      </c>
    </row>
    <row r="42" spans="1:11" ht="15.75">
      <c r="A42" s="6"/>
      <c r="B42" s="95" t="s">
        <v>6</v>
      </c>
      <c r="C42" s="82"/>
      <c r="D42" s="63"/>
      <c r="E42" s="31"/>
      <c r="F42" s="31"/>
      <c r="G42" s="63"/>
      <c r="H42" s="63"/>
      <c r="I42" s="63"/>
      <c r="J42" s="31"/>
      <c r="K42" s="42">
        <f>K41+K40</f>
        <v>0</v>
      </c>
    </row>
    <row r="43" spans="1:11">
      <c r="A43" s="6"/>
      <c r="B43" s="95" t="s">
        <v>115</v>
      </c>
      <c r="C43" s="64">
        <v>0.08</v>
      </c>
      <c r="D43" s="65"/>
      <c r="E43" s="26"/>
      <c r="F43" s="66"/>
      <c r="G43" s="65"/>
      <c r="H43" s="65"/>
      <c r="I43" s="65"/>
      <c r="J43" s="26"/>
      <c r="K43" s="37">
        <f>K42*C43</f>
        <v>0</v>
      </c>
    </row>
    <row r="44" spans="1:11" ht="15.75">
      <c r="A44" s="7"/>
      <c r="B44" s="95" t="s">
        <v>6</v>
      </c>
      <c r="C44" s="82"/>
      <c r="D44" s="63"/>
      <c r="E44" s="31"/>
      <c r="F44" s="31"/>
      <c r="G44" s="63"/>
      <c r="H44" s="63"/>
      <c r="I44" s="63"/>
      <c r="J44" s="31"/>
      <c r="K44" s="42">
        <f>K43+K42</f>
        <v>0</v>
      </c>
    </row>
    <row r="45" spans="1:11" ht="15.75">
      <c r="A45" s="7"/>
      <c r="B45" s="96" t="s">
        <v>20</v>
      </c>
      <c r="C45" s="83">
        <v>0.03</v>
      </c>
      <c r="D45" s="67"/>
      <c r="E45" s="68"/>
      <c r="F45" s="68"/>
      <c r="G45" s="67"/>
      <c r="H45" s="67"/>
      <c r="I45" s="67"/>
      <c r="J45" s="68"/>
      <c r="K45" s="69">
        <f>K44*C45</f>
        <v>0</v>
      </c>
    </row>
    <row r="46" spans="1:11" ht="15.75">
      <c r="A46" s="7"/>
      <c r="B46" s="97" t="s">
        <v>101</v>
      </c>
      <c r="C46" s="64">
        <v>0.02</v>
      </c>
      <c r="D46" s="70"/>
      <c r="E46" s="70"/>
      <c r="F46" s="71"/>
      <c r="G46" s="72"/>
      <c r="H46" s="72"/>
      <c r="I46" s="72"/>
      <c r="J46" s="71"/>
      <c r="K46" s="73">
        <f>H38*C46</f>
        <v>0</v>
      </c>
    </row>
    <row r="47" spans="1:11" ht="15.75">
      <c r="A47" s="7"/>
      <c r="B47" s="98" t="s">
        <v>6</v>
      </c>
      <c r="C47" s="74"/>
      <c r="D47" s="70"/>
      <c r="E47" s="70"/>
      <c r="F47" s="71"/>
      <c r="G47" s="72"/>
      <c r="H47" s="72"/>
      <c r="I47" s="72"/>
      <c r="J47" s="71"/>
      <c r="K47" s="73">
        <f>K46+K45+K44</f>
        <v>0</v>
      </c>
    </row>
    <row r="48" spans="1:11" ht="15.75">
      <c r="A48" s="6"/>
      <c r="B48" s="99" t="s">
        <v>102</v>
      </c>
      <c r="C48" s="75">
        <v>0.18</v>
      </c>
      <c r="D48" s="76"/>
      <c r="E48" s="76"/>
      <c r="F48" s="76"/>
      <c r="G48" s="76"/>
      <c r="H48" s="76"/>
      <c r="I48" s="76"/>
      <c r="J48" s="76"/>
      <c r="K48" s="77">
        <f>K47*C48</f>
        <v>0</v>
      </c>
    </row>
    <row r="49" spans="1:11" ht="15.75">
      <c r="A49" s="5"/>
      <c r="B49" s="100" t="s">
        <v>6</v>
      </c>
      <c r="C49" s="84"/>
      <c r="D49" s="78"/>
      <c r="E49" s="78"/>
      <c r="F49" s="78"/>
      <c r="G49" s="78"/>
      <c r="H49" s="78"/>
      <c r="I49" s="78"/>
      <c r="J49" s="78"/>
      <c r="K49" s="79">
        <f>K48+K47</f>
        <v>0</v>
      </c>
    </row>
    <row r="51" spans="1:11">
      <c r="A51" s="102"/>
      <c r="B51" s="108"/>
      <c r="C51" s="103"/>
      <c r="D51" s="104"/>
      <c r="E51" s="105"/>
      <c r="F51" s="106"/>
      <c r="G51" s="105"/>
      <c r="H51" s="106"/>
      <c r="I51" s="107"/>
      <c r="J51" s="106"/>
      <c r="K51" s="106"/>
    </row>
    <row r="52" spans="1:11">
      <c r="A52" s="102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</sheetData>
  <mergeCells count="12">
    <mergeCell ref="B52:K52"/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conditionalFormatting sqref="D18 D20:D28 D31:D36">
    <cfRule type="cellIs" dxfId="5" priority="21" operator="equal">
      <formula>0</formula>
    </cfRule>
  </conditionalFormatting>
  <conditionalFormatting sqref="D29">
    <cfRule type="cellIs" dxfId="4" priority="15" operator="equal">
      <formula>0</formula>
    </cfRule>
  </conditionalFormatting>
  <conditionalFormatting sqref="D30">
    <cfRule type="cellIs" dxfId="3" priority="14" operator="equal">
      <formula>0</formula>
    </cfRule>
  </conditionalFormatting>
  <conditionalFormatting sqref="D19">
    <cfRule type="cellIs" dxfId="2" priority="12" operator="equal">
      <formula>0</formula>
    </cfRule>
  </conditionalFormatting>
  <conditionalFormatting sqref="D37">
    <cfRule type="cellIs" dxfId="1" priority="10" operator="equal">
      <formula>0</formula>
    </cfRule>
  </conditionalFormatting>
  <conditionalFormatting sqref="D51">
    <cfRule type="cellIs" dxfId="0" priority="8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</sheetPr>
  <dimension ref="A1:M28"/>
  <sheetViews>
    <sheetView workbookViewId="0">
      <selection activeCell="I15" sqref="I15"/>
    </sheetView>
  </sheetViews>
  <sheetFormatPr defaultRowHeight="15"/>
  <cols>
    <col min="1" max="1" width="3" customWidth="1"/>
    <col min="2" max="2" width="61.28515625" customWidth="1"/>
    <col min="11" max="11" width="10.28515625" customWidth="1"/>
  </cols>
  <sheetData>
    <row r="1" spans="1:13" ht="33.75" customHeight="1">
      <c r="A1" s="149" t="s">
        <v>98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3" ht="22.5" customHeight="1">
      <c r="A2" s="9"/>
      <c r="B2" s="39"/>
      <c r="C2" s="152" t="s">
        <v>26</v>
      </c>
      <c r="D2" s="152"/>
      <c r="E2" s="152"/>
      <c r="F2" s="152"/>
      <c r="G2" s="152"/>
      <c r="H2" s="152"/>
      <c r="I2" s="152"/>
      <c r="J2" s="150">
        <f>K28</f>
        <v>0</v>
      </c>
      <c r="K2" s="151"/>
    </row>
    <row r="3" spans="1:13" ht="27.75" customHeight="1">
      <c r="A3" s="153" t="s">
        <v>0</v>
      </c>
      <c r="B3" s="153" t="s">
        <v>1</v>
      </c>
      <c r="C3" s="153" t="s">
        <v>2</v>
      </c>
      <c r="D3" s="159" t="s">
        <v>3</v>
      </c>
      <c r="E3" s="155" t="s">
        <v>4</v>
      </c>
      <c r="F3" s="156"/>
      <c r="G3" s="155" t="s">
        <v>5</v>
      </c>
      <c r="H3" s="156"/>
      <c r="I3" s="157" t="s">
        <v>30</v>
      </c>
      <c r="J3" s="158"/>
      <c r="K3" s="153" t="s">
        <v>6</v>
      </c>
      <c r="M3" t="s">
        <v>74</v>
      </c>
    </row>
    <row r="4" spans="1:13" ht="18" customHeight="1">
      <c r="A4" s="154"/>
      <c r="B4" s="154"/>
      <c r="C4" s="154"/>
      <c r="D4" s="160"/>
      <c r="E4" s="44" t="s">
        <v>7</v>
      </c>
      <c r="F4" s="45" t="s">
        <v>74</v>
      </c>
      <c r="G4" s="44" t="s">
        <v>7</v>
      </c>
      <c r="H4" s="45" t="s">
        <v>6</v>
      </c>
      <c r="I4" s="44" t="s">
        <v>7</v>
      </c>
      <c r="J4" s="45" t="s">
        <v>6</v>
      </c>
      <c r="K4" s="154"/>
    </row>
    <row r="5" spans="1:13">
      <c r="A5" s="12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3" ht="60">
      <c r="A6" s="17">
        <v>1</v>
      </c>
      <c r="B6" s="60" t="s">
        <v>87</v>
      </c>
      <c r="C6" s="24" t="s">
        <v>9</v>
      </c>
      <c r="D6" s="29">
        <v>12</v>
      </c>
      <c r="E6" s="29">
        <v>0</v>
      </c>
      <c r="F6" s="16">
        <f t="shared" ref="F6:F16" si="0">E6*D6</f>
        <v>0</v>
      </c>
      <c r="G6" s="29">
        <v>0</v>
      </c>
      <c r="H6" s="16">
        <f t="shared" ref="H6:H16" si="1">G6*D6</f>
        <v>0</v>
      </c>
      <c r="I6" s="25">
        <v>0</v>
      </c>
      <c r="J6" s="16">
        <f t="shared" ref="J6:J16" si="2">I6*D6</f>
        <v>0</v>
      </c>
      <c r="K6" s="16">
        <f t="shared" ref="K6:K16" si="3">J6+H6+F6</f>
        <v>0</v>
      </c>
    </row>
    <row r="7" spans="1:13" ht="45">
      <c r="A7" s="17">
        <v>2</v>
      </c>
      <c r="B7" s="61" t="s">
        <v>88</v>
      </c>
      <c r="C7" s="24" t="s">
        <v>10</v>
      </c>
      <c r="D7" s="29">
        <v>9200</v>
      </c>
      <c r="E7" s="29">
        <v>0</v>
      </c>
      <c r="F7" s="16">
        <f t="shared" si="0"/>
        <v>0</v>
      </c>
      <c r="G7" s="29">
        <v>0</v>
      </c>
      <c r="H7" s="16">
        <f t="shared" si="1"/>
        <v>0</v>
      </c>
      <c r="I7" s="25">
        <v>0</v>
      </c>
      <c r="J7" s="16">
        <f t="shared" si="2"/>
        <v>0</v>
      </c>
      <c r="K7" s="16">
        <f t="shared" si="3"/>
        <v>0</v>
      </c>
    </row>
    <row r="8" spans="1:13" ht="60">
      <c r="A8" s="17">
        <v>3</v>
      </c>
      <c r="B8" s="61" t="s">
        <v>89</v>
      </c>
      <c r="C8" s="24" t="s">
        <v>9</v>
      </c>
      <c r="D8" s="29">
        <v>45</v>
      </c>
      <c r="E8" s="29">
        <v>0</v>
      </c>
      <c r="F8" s="16">
        <f t="shared" si="0"/>
        <v>0</v>
      </c>
      <c r="G8" s="29">
        <v>0</v>
      </c>
      <c r="H8" s="16">
        <f t="shared" si="1"/>
        <v>0</v>
      </c>
      <c r="I8" s="25">
        <v>0</v>
      </c>
      <c r="J8" s="16">
        <f t="shared" si="2"/>
        <v>0</v>
      </c>
      <c r="K8" s="16">
        <f t="shared" si="3"/>
        <v>0</v>
      </c>
    </row>
    <row r="9" spans="1:13" ht="60">
      <c r="A9" s="17">
        <v>4</v>
      </c>
      <c r="B9" s="61" t="s">
        <v>95</v>
      </c>
      <c r="C9" s="24" t="s">
        <v>9</v>
      </c>
      <c r="D9" s="29">
        <v>35</v>
      </c>
      <c r="E9" s="29">
        <v>0</v>
      </c>
      <c r="F9" s="16">
        <f t="shared" si="0"/>
        <v>0</v>
      </c>
      <c r="G9" s="29">
        <v>0</v>
      </c>
      <c r="H9" s="16">
        <f t="shared" si="1"/>
        <v>0</v>
      </c>
      <c r="I9" s="25">
        <v>0</v>
      </c>
      <c r="J9" s="16">
        <f t="shared" si="2"/>
        <v>0</v>
      </c>
      <c r="K9" s="16">
        <f t="shared" si="3"/>
        <v>0</v>
      </c>
    </row>
    <row r="10" spans="1:13">
      <c r="A10" s="17">
        <v>5</v>
      </c>
      <c r="B10" s="61" t="s">
        <v>90</v>
      </c>
      <c r="C10" s="24" t="s">
        <v>91</v>
      </c>
      <c r="D10" s="29">
        <v>500</v>
      </c>
      <c r="E10" s="29">
        <v>0</v>
      </c>
      <c r="F10" s="16">
        <f t="shared" si="0"/>
        <v>0</v>
      </c>
      <c r="G10" s="29">
        <v>0</v>
      </c>
      <c r="H10" s="16">
        <f t="shared" si="1"/>
        <v>0</v>
      </c>
      <c r="I10" s="25">
        <v>0</v>
      </c>
      <c r="J10" s="16">
        <f t="shared" si="2"/>
        <v>0</v>
      </c>
      <c r="K10" s="16">
        <f t="shared" si="3"/>
        <v>0</v>
      </c>
    </row>
    <row r="11" spans="1:13">
      <c r="A11" s="17">
        <v>6</v>
      </c>
      <c r="B11" s="61" t="s">
        <v>92</v>
      </c>
      <c r="C11" s="24" t="s">
        <v>91</v>
      </c>
      <c r="D11" s="29">
        <v>400</v>
      </c>
      <c r="E11" s="29">
        <v>0</v>
      </c>
      <c r="F11" s="16">
        <f t="shared" si="0"/>
        <v>0</v>
      </c>
      <c r="G11" s="29">
        <v>0</v>
      </c>
      <c r="H11" s="16">
        <f t="shared" si="1"/>
        <v>0</v>
      </c>
      <c r="I11" s="25">
        <v>0</v>
      </c>
      <c r="J11" s="16">
        <f t="shared" si="2"/>
        <v>0</v>
      </c>
      <c r="K11" s="16">
        <f t="shared" si="3"/>
        <v>0</v>
      </c>
    </row>
    <row r="12" spans="1:13">
      <c r="A12" s="17">
        <v>7</v>
      </c>
      <c r="B12" s="61" t="s">
        <v>146</v>
      </c>
      <c r="C12" s="24" t="s">
        <v>91</v>
      </c>
      <c r="D12" s="29">
        <v>1500</v>
      </c>
      <c r="E12" s="29">
        <v>0</v>
      </c>
      <c r="F12" s="16">
        <f t="shared" si="0"/>
        <v>0</v>
      </c>
      <c r="G12" s="29">
        <v>0</v>
      </c>
      <c r="H12" s="16">
        <f t="shared" si="1"/>
        <v>0</v>
      </c>
      <c r="I12" s="25">
        <v>0</v>
      </c>
      <c r="J12" s="16">
        <f t="shared" si="2"/>
        <v>0</v>
      </c>
      <c r="K12" s="16">
        <f t="shared" si="3"/>
        <v>0</v>
      </c>
    </row>
    <row r="13" spans="1:13">
      <c r="A13" s="17">
        <v>8</v>
      </c>
      <c r="B13" s="61" t="s">
        <v>96</v>
      </c>
      <c r="C13" s="24" t="s">
        <v>10</v>
      </c>
      <c r="D13" s="29">
        <v>350</v>
      </c>
      <c r="E13" s="29">
        <v>0</v>
      </c>
      <c r="F13" s="16">
        <f t="shared" si="0"/>
        <v>0</v>
      </c>
      <c r="G13" s="29">
        <v>0</v>
      </c>
      <c r="H13" s="16">
        <f t="shared" si="1"/>
        <v>0</v>
      </c>
      <c r="I13" s="62"/>
      <c r="J13" s="16">
        <f t="shared" si="2"/>
        <v>0</v>
      </c>
      <c r="K13" s="16">
        <f t="shared" si="3"/>
        <v>0</v>
      </c>
    </row>
    <row r="14" spans="1:13">
      <c r="A14" s="17">
        <v>9</v>
      </c>
      <c r="B14" s="61" t="s">
        <v>97</v>
      </c>
      <c r="C14" s="24" t="s">
        <v>9</v>
      </c>
      <c r="D14" s="29">
        <v>2</v>
      </c>
      <c r="E14" s="29">
        <v>0</v>
      </c>
      <c r="F14" s="16">
        <f t="shared" si="0"/>
        <v>0</v>
      </c>
      <c r="G14" s="29">
        <v>0</v>
      </c>
      <c r="H14" s="16">
        <f t="shared" si="1"/>
        <v>0</v>
      </c>
      <c r="I14" s="62">
        <v>0</v>
      </c>
      <c r="J14" s="16">
        <f t="shared" si="2"/>
        <v>0</v>
      </c>
      <c r="K14" s="16">
        <f t="shared" si="3"/>
        <v>0</v>
      </c>
    </row>
    <row r="15" spans="1:13">
      <c r="A15" s="17">
        <v>10</v>
      </c>
      <c r="B15" s="23" t="s">
        <v>99</v>
      </c>
      <c r="C15" s="35" t="s">
        <v>12</v>
      </c>
      <c r="D15" s="25">
        <v>5</v>
      </c>
      <c r="E15" s="29">
        <v>0</v>
      </c>
      <c r="F15" s="16">
        <f t="shared" si="0"/>
        <v>0</v>
      </c>
      <c r="G15" s="29">
        <v>0</v>
      </c>
      <c r="H15" s="16">
        <f t="shared" si="1"/>
        <v>0</v>
      </c>
      <c r="I15" s="25"/>
      <c r="J15" s="16">
        <f t="shared" si="2"/>
        <v>0</v>
      </c>
      <c r="K15" s="16">
        <f t="shared" si="3"/>
        <v>0</v>
      </c>
    </row>
    <row r="16" spans="1:13">
      <c r="A16" s="17">
        <v>11</v>
      </c>
      <c r="B16" s="23" t="s">
        <v>67</v>
      </c>
      <c r="C16" s="35" t="s">
        <v>12</v>
      </c>
      <c r="D16" s="36">
        <f>16700*0.001</f>
        <v>16.7</v>
      </c>
      <c r="E16" s="29">
        <v>0</v>
      </c>
      <c r="F16" s="16">
        <f t="shared" si="0"/>
        <v>0</v>
      </c>
      <c r="G16" s="25"/>
      <c r="H16" s="16">
        <f t="shared" si="1"/>
        <v>0</v>
      </c>
      <c r="I16" s="25"/>
      <c r="J16" s="16">
        <f t="shared" si="2"/>
        <v>0</v>
      </c>
      <c r="K16" s="16">
        <f t="shared" si="3"/>
        <v>0</v>
      </c>
    </row>
    <row r="17" spans="1:11">
      <c r="A17" s="5"/>
      <c r="B17" s="85" t="s">
        <v>6</v>
      </c>
      <c r="C17" s="10"/>
      <c r="D17" s="16"/>
      <c r="E17" s="16"/>
      <c r="F17" s="16">
        <f>SUM(F6:F16)</f>
        <v>0</v>
      </c>
      <c r="G17" s="16"/>
      <c r="H17" s="16">
        <f>SUM(H6:H16)</f>
        <v>0</v>
      </c>
      <c r="I17" s="16"/>
      <c r="J17" s="16">
        <f>SUM(J6:J16)</f>
        <v>0</v>
      </c>
      <c r="K17" s="33">
        <f>SUM(K6:K16)</f>
        <v>0</v>
      </c>
    </row>
    <row r="18" spans="1:11" ht="15.75">
      <c r="A18" s="6"/>
      <c r="B18" s="95" t="s">
        <v>14</v>
      </c>
      <c r="C18" s="64">
        <v>0.05</v>
      </c>
      <c r="D18" s="63"/>
      <c r="E18" s="31"/>
      <c r="F18" s="31"/>
      <c r="G18" s="63"/>
      <c r="H18" s="63"/>
      <c r="I18" s="63"/>
      <c r="J18" s="31"/>
      <c r="K18" s="42">
        <f>F17*C18</f>
        <v>0</v>
      </c>
    </row>
    <row r="19" spans="1:11" ht="15.75">
      <c r="A19" s="6"/>
      <c r="B19" s="95" t="s">
        <v>6</v>
      </c>
      <c r="C19" s="82"/>
      <c r="D19" s="63"/>
      <c r="E19" s="31"/>
      <c r="F19" s="31"/>
      <c r="G19" s="63"/>
      <c r="H19" s="63"/>
      <c r="I19" s="63"/>
      <c r="J19" s="31"/>
      <c r="K19" s="42">
        <f>K18+K17</f>
        <v>0</v>
      </c>
    </row>
    <row r="20" spans="1:11" ht="15.75">
      <c r="A20" s="6"/>
      <c r="B20" s="95" t="s">
        <v>100</v>
      </c>
      <c r="C20" s="64">
        <v>0.1</v>
      </c>
      <c r="D20" s="63"/>
      <c r="E20" s="31"/>
      <c r="F20" s="31"/>
      <c r="G20" s="63"/>
      <c r="H20" s="63"/>
      <c r="I20" s="63"/>
      <c r="J20" s="31"/>
      <c r="K20" s="42">
        <f>K19*C20</f>
        <v>0</v>
      </c>
    </row>
    <row r="21" spans="1:11" ht="15.75">
      <c r="A21" s="6"/>
      <c r="B21" s="95" t="s">
        <v>6</v>
      </c>
      <c r="C21" s="82"/>
      <c r="D21" s="63"/>
      <c r="E21" s="31"/>
      <c r="F21" s="31"/>
      <c r="G21" s="63"/>
      <c r="H21" s="63"/>
      <c r="I21" s="63"/>
      <c r="J21" s="31"/>
      <c r="K21" s="42">
        <f>K20+K19</f>
        <v>0</v>
      </c>
    </row>
    <row r="22" spans="1:11" ht="15.75" customHeight="1">
      <c r="A22" s="6"/>
      <c r="B22" s="95" t="s">
        <v>115</v>
      </c>
      <c r="C22" s="64">
        <v>0.08</v>
      </c>
      <c r="D22" s="65"/>
      <c r="E22" s="26"/>
      <c r="F22" s="66"/>
      <c r="G22" s="65"/>
      <c r="H22" s="65"/>
      <c r="I22" s="65"/>
      <c r="J22" s="26"/>
      <c r="K22" s="37">
        <f>K21*C22</f>
        <v>0</v>
      </c>
    </row>
    <row r="23" spans="1:11" ht="15.75">
      <c r="A23" s="7"/>
      <c r="B23" s="95" t="s">
        <v>6</v>
      </c>
      <c r="C23" s="82"/>
      <c r="D23" s="63"/>
      <c r="E23" s="31"/>
      <c r="F23" s="31"/>
      <c r="G23" s="63" t="s">
        <v>74</v>
      </c>
      <c r="H23" s="63"/>
      <c r="I23" s="63"/>
      <c r="J23" s="31"/>
      <c r="K23" s="42">
        <f>K22+K21</f>
        <v>0</v>
      </c>
    </row>
    <row r="24" spans="1:11" ht="15.75">
      <c r="A24" s="7"/>
      <c r="B24" s="96" t="s">
        <v>20</v>
      </c>
      <c r="C24" s="64">
        <v>0.03</v>
      </c>
      <c r="D24" s="67"/>
      <c r="E24" s="68"/>
      <c r="F24" s="68"/>
      <c r="G24" s="67"/>
      <c r="H24" s="67"/>
      <c r="I24" s="67"/>
      <c r="J24" s="68"/>
      <c r="K24" s="69">
        <f>K23*C24</f>
        <v>0</v>
      </c>
    </row>
    <row r="25" spans="1:11" ht="15.75">
      <c r="A25" s="7"/>
      <c r="B25" s="97" t="s">
        <v>101</v>
      </c>
      <c r="C25" s="64">
        <v>0.02</v>
      </c>
      <c r="D25" s="70"/>
      <c r="E25" s="70"/>
      <c r="F25" s="71"/>
      <c r="G25" s="72"/>
      <c r="H25" s="72"/>
      <c r="I25" s="72"/>
      <c r="J25" s="71"/>
      <c r="K25" s="73">
        <f>H17*C25</f>
        <v>0</v>
      </c>
    </row>
    <row r="26" spans="1:11" ht="15.75">
      <c r="A26" s="7"/>
      <c r="B26" s="98" t="s">
        <v>6</v>
      </c>
      <c r="C26" s="74"/>
      <c r="D26" s="70"/>
      <c r="E26" s="70"/>
      <c r="F26" s="71"/>
      <c r="G26" s="72"/>
      <c r="H26" s="72"/>
      <c r="I26" s="72"/>
      <c r="J26" s="71"/>
      <c r="K26" s="73">
        <f>K25+K24+K23</f>
        <v>0</v>
      </c>
    </row>
    <row r="27" spans="1:11" ht="15.75">
      <c r="A27" s="6"/>
      <c r="B27" s="99" t="s">
        <v>102</v>
      </c>
      <c r="C27" s="75">
        <v>0.18</v>
      </c>
      <c r="D27" s="76"/>
      <c r="E27" s="76"/>
      <c r="F27" s="76"/>
      <c r="G27" s="76"/>
      <c r="H27" s="76"/>
      <c r="I27" s="76"/>
      <c r="J27" s="76"/>
      <c r="K27" s="77">
        <f>K26*C27</f>
        <v>0</v>
      </c>
    </row>
    <row r="28" spans="1:11" ht="15.75">
      <c r="A28" s="5"/>
      <c r="B28" s="100" t="s">
        <v>6</v>
      </c>
      <c r="C28" s="84"/>
      <c r="D28" s="78"/>
      <c r="E28" s="78"/>
      <c r="F28" s="78"/>
      <c r="G28" s="78"/>
      <c r="H28" s="78"/>
      <c r="I28" s="78"/>
      <c r="J28" s="78"/>
      <c r="K28" s="79">
        <f>K27+K26</f>
        <v>0</v>
      </c>
    </row>
  </sheetData>
  <mergeCells count="11">
    <mergeCell ref="I3:J3"/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26"/>
  <sheetViews>
    <sheetView workbookViewId="0">
      <selection activeCell="I7" sqref="I7:I12"/>
    </sheetView>
  </sheetViews>
  <sheetFormatPr defaultRowHeight="15"/>
  <cols>
    <col min="1" max="1" width="3.7109375" customWidth="1"/>
    <col min="2" max="2" width="70" customWidth="1"/>
    <col min="11" max="11" width="13.5703125" customWidth="1"/>
  </cols>
  <sheetData>
    <row r="1" spans="1:11">
      <c r="A1" s="149" t="s">
        <v>106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8">
      <c r="A2" s="9"/>
      <c r="B2" s="39"/>
      <c r="C2" s="152" t="s">
        <v>26</v>
      </c>
      <c r="D2" s="152"/>
      <c r="E2" s="152"/>
      <c r="F2" s="152"/>
      <c r="G2" s="152"/>
      <c r="H2" s="152"/>
      <c r="I2" s="152"/>
      <c r="J2" s="150">
        <f>K26</f>
        <v>0</v>
      </c>
      <c r="K2" s="151"/>
    </row>
    <row r="3" spans="1:11" ht="22.5" customHeight="1">
      <c r="A3" s="153" t="s">
        <v>0</v>
      </c>
      <c r="B3" s="153" t="s">
        <v>1</v>
      </c>
      <c r="C3" s="153" t="s">
        <v>2</v>
      </c>
      <c r="D3" s="159" t="s">
        <v>3</v>
      </c>
      <c r="E3" s="155" t="s">
        <v>4</v>
      </c>
      <c r="F3" s="156"/>
      <c r="G3" s="155" t="s">
        <v>5</v>
      </c>
      <c r="H3" s="156"/>
      <c r="I3" s="157" t="s">
        <v>30</v>
      </c>
      <c r="J3" s="158"/>
      <c r="K3" s="153" t="s">
        <v>6</v>
      </c>
    </row>
    <row r="4" spans="1:11" ht="29.25" customHeight="1">
      <c r="A4" s="154"/>
      <c r="B4" s="154"/>
      <c r="C4" s="154"/>
      <c r="D4" s="160"/>
      <c r="E4" s="44" t="s">
        <v>7</v>
      </c>
      <c r="F4" s="45" t="s">
        <v>6</v>
      </c>
      <c r="G4" s="44" t="s">
        <v>7</v>
      </c>
      <c r="H4" s="45" t="s">
        <v>6</v>
      </c>
      <c r="I4" s="44" t="s">
        <v>7</v>
      </c>
      <c r="J4" s="45" t="s">
        <v>6</v>
      </c>
      <c r="K4" s="154"/>
    </row>
    <row r="5" spans="1:11">
      <c r="A5" s="12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>
      <c r="A6" s="17"/>
      <c r="B6" s="59" t="s">
        <v>93</v>
      </c>
      <c r="C6" s="24"/>
      <c r="D6" s="25"/>
      <c r="E6" s="25"/>
      <c r="F6" s="16"/>
      <c r="G6" s="25"/>
      <c r="H6" s="16"/>
      <c r="I6" s="25"/>
      <c r="J6" s="16"/>
      <c r="K6" s="16"/>
    </row>
    <row r="7" spans="1:11" ht="30">
      <c r="A7" s="17">
        <v>1</v>
      </c>
      <c r="B7" s="23" t="s">
        <v>108</v>
      </c>
      <c r="C7" s="24" t="s">
        <v>9</v>
      </c>
      <c r="D7" s="29">
        <v>4</v>
      </c>
      <c r="E7" s="29">
        <v>0</v>
      </c>
      <c r="F7" s="16">
        <f t="shared" ref="F7:F14" si="0">E7*D7</f>
        <v>0</v>
      </c>
      <c r="G7" s="29">
        <v>0</v>
      </c>
      <c r="H7" s="16">
        <f t="shared" ref="H7:H14" si="1">G7*D7</f>
        <v>0</v>
      </c>
      <c r="I7" s="25">
        <v>0</v>
      </c>
      <c r="J7" s="16">
        <f t="shared" ref="J7:J14" si="2">I7*D7</f>
        <v>0</v>
      </c>
      <c r="K7" s="16">
        <f t="shared" ref="K7:K14" si="3">J7+H7+F7</f>
        <v>0</v>
      </c>
    </row>
    <row r="8" spans="1:11">
      <c r="A8" s="17">
        <v>2</v>
      </c>
      <c r="B8" s="23" t="s">
        <v>109</v>
      </c>
      <c r="C8" s="24" t="s">
        <v>9</v>
      </c>
      <c r="D8" s="29">
        <v>15</v>
      </c>
      <c r="E8" s="29">
        <v>0</v>
      </c>
      <c r="F8" s="16">
        <f t="shared" si="0"/>
        <v>0</v>
      </c>
      <c r="G8" s="29">
        <v>0</v>
      </c>
      <c r="H8" s="16">
        <f t="shared" si="1"/>
        <v>0</v>
      </c>
      <c r="I8" s="25">
        <v>0</v>
      </c>
      <c r="J8" s="16">
        <f t="shared" si="2"/>
        <v>0</v>
      </c>
      <c r="K8" s="16">
        <f t="shared" si="3"/>
        <v>0</v>
      </c>
    </row>
    <row r="9" spans="1:11" ht="30">
      <c r="A9" s="17">
        <v>3</v>
      </c>
      <c r="B9" s="31" t="s">
        <v>110</v>
      </c>
      <c r="C9" s="24" t="s">
        <v>91</v>
      </c>
      <c r="D9" s="29">
        <v>1</v>
      </c>
      <c r="E9" s="29">
        <v>0</v>
      </c>
      <c r="F9" s="16">
        <f t="shared" si="0"/>
        <v>0</v>
      </c>
      <c r="G9" s="29">
        <v>0</v>
      </c>
      <c r="H9" s="16">
        <f t="shared" si="1"/>
        <v>0</v>
      </c>
      <c r="I9" s="25">
        <v>0</v>
      </c>
      <c r="J9" s="16">
        <f t="shared" si="2"/>
        <v>0</v>
      </c>
      <c r="K9" s="16">
        <f t="shared" si="3"/>
        <v>0</v>
      </c>
    </row>
    <row r="10" spans="1:11" ht="30">
      <c r="A10" s="17">
        <v>4</v>
      </c>
      <c r="B10" s="31" t="s">
        <v>111</v>
      </c>
      <c r="C10" s="24" t="s">
        <v>91</v>
      </c>
      <c r="D10" s="29">
        <v>3</v>
      </c>
      <c r="E10" s="29">
        <v>0</v>
      </c>
      <c r="F10" s="16">
        <f t="shared" si="0"/>
        <v>0</v>
      </c>
      <c r="G10" s="29">
        <v>0</v>
      </c>
      <c r="H10" s="16">
        <f t="shared" si="1"/>
        <v>0</v>
      </c>
      <c r="I10" s="25">
        <v>0</v>
      </c>
      <c r="J10" s="16">
        <f t="shared" si="2"/>
        <v>0</v>
      </c>
      <c r="K10" s="16">
        <f t="shared" si="3"/>
        <v>0</v>
      </c>
    </row>
    <row r="11" spans="1:11" ht="15.75">
      <c r="A11" s="17">
        <v>5</v>
      </c>
      <c r="B11" s="31" t="s">
        <v>112</v>
      </c>
      <c r="C11" s="24" t="s">
        <v>10</v>
      </c>
      <c r="D11" s="29">
        <v>300</v>
      </c>
      <c r="E11" s="29">
        <v>0</v>
      </c>
      <c r="F11" s="16">
        <f t="shared" si="0"/>
        <v>0</v>
      </c>
      <c r="G11" s="29">
        <v>0</v>
      </c>
      <c r="H11" s="16">
        <f t="shared" si="1"/>
        <v>0</v>
      </c>
      <c r="I11" s="25">
        <v>0</v>
      </c>
      <c r="J11" s="16">
        <f t="shared" si="2"/>
        <v>0</v>
      </c>
      <c r="K11" s="16">
        <f t="shared" si="3"/>
        <v>0</v>
      </c>
    </row>
    <row r="12" spans="1:11" ht="30">
      <c r="A12" s="17">
        <v>6</v>
      </c>
      <c r="B12" s="61" t="s">
        <v>113</v>
      </c>
      <c r="C12" s="24" t="s">
        <v>9</v>
      </c>
      <c r="D12" s="29">
        <v>1</v>
      </c>
      <c r="E12" s="29">
        <v>0</v>
      </c>
      <c r="F12" s="16">
        <f t="shared" si="0"/>
        <v>0</v>
      </c>
      <c r="G12" s="29">
        <v>0</v>
      </c>
      <c r="H12" s="16">
        <f t="shared" si="1"/>
        <v>0</v>
      </c>
      <c r="I12" s="25">
        <v>0</v>
      </c>
      <c r="J12" s="16">
        <f t="shared" si="2"/>
        <v>0</v>
      </c>
      <c r="K12" s="16">
        <f t="shared" si="3"/>
        <v>0</v>
      </c>
    </row>
    <row r="13" spans="1:11">
      <c r="A13" s="17">
        <v>7</v>
      </c>
      <c r="B13" s="23" t="s">
        <v>99</v>
      </c>
      <c r="C13" s="35" t="s">
        <v>12</v>
      </c>
      <c r="D13" s="25">
        <v>2</v>
      </c>
      <c r="E13" s="29">
        <v>0</v>
      </c>
      <c r="F13" s="16">
        <f t="shared" si="0"/>
        <v>0</v>
      </c>
      <c r="G13" s="29"/>
      <c r="H13" s="16">
        <f t="shared" si="1"/>
        <v>0</v>
      </c>
      <c r="I13" s="62"/>
      <c r="J13" s="16">
        <f t="shared" si="2"/>
        <v>0</v>
      </c>
      <c r="K13" s="16">
        <f t="shared" si="3"/>
        <v>0</v>
      </c>
    </row>
    <row r="14" spans="1:11">
      <c r="A14" s="17">
        <v>8</v>
      </c>
      <c r="B14" s="23" t="s">
        <v>67</v>
      </c>
      <c r="C14" s="35" t="s">
        <v>12</v>
      </c>
      <c r="D14" s="29">
        <v>15</v>
      </c>
      <c r="E14" s="29">
        <v>0</v>
      </c>
      <c r="F14" s="16">
        <f t="shared" si="0"/>
        <v>0</v>
      </c>
      <c r="G14" s="29"/>
      <c r="H14" s="16">
        <f t="shared" si="1"/>
        <v>0</v>
      </c>
      <c r="I14" s="62"/>
      <c r="J14" s="16">
        <f t="shared" si="2"/>
        <v>0</v>
      </c>
      <c r="K14" s="16">
        <f t="shared" si="3"/>
        <v>0</v>
      </c>
    </row>
    <row r="15" spans="1:11" ht="15.75">
      <c r="A15" s="5"/>
      <c r="B15" s="54" t="s">
        <v>6</v>
      </c>
      <c r="C15" s="10"/>
      <c r="D15" s="16"/>
      <c r="E15" s="16"/>
      <c r="F15" s="16">
        <f>SUM(F6:F14)</f>
        <v>0</v>
      </c>
      <c r="G15" s="16"/>
      <c r="H15" s="16">
        <f>SUM(H7:H14)</f>
        <v>0</v>
      </c>
      <c r="I15" s="16"/>
      <c r="J15" s="16">
        <f>SUM(J7:J14)</f>
        <v>0</v>
      </c>
      <c r="K15" s="33">
        <f>SUM(K6:K14)</f>
        <v>0</v>
      </c>
    </row>
    <row r="16" spans="1:11" ht="15.75">
      <c r="A16" s="6"/>
      <c r="B16" s="95" t="s">
        <v>14</v>
      </c>
      <c r="C16" s="64">
        <v>0.05</v>
      </c>
      <c r="D16" s="63"/>
      <c r="E16" s="31"/>
      <c r="F16" s="31"/>
      <c r="G16" s="63"/>
      <c r="H16" s="63"/>
      <c r="I16" s="63"/>
      <c r="J16" s="31"/>
      <c r="K16" s="42">
        <f>F15*C16</f>
        <v>0</v>
      </c>
    </row>
    <row r="17" spans="1:11" ht="15.75">
      <c r="A17" s="6"/>
      <c r="B17" s="95" t="s">
        <v>6</v>
      </c>
      <c r="C17" s="82"/>
      <c r="D17" s="63"/>
      <c r="E17" s="31"/>
      <c r="F17" s="31"/>
      <c r="G17" s="63"/>
      <c r="H17" s="63"/>
      <c r="I17" s="63"/>
      <c r="J17" s="31"/>
      <c r="K17" s="42">
        <f>K16+K15</f>
        <v>0</v>
      </c>
    </row>
    <row r="18" spans="1:11" ht="15.75">
      <c r="A18" s="6"/>
      <c r="B18" s="95" t="s">
        <v>100</v>
      </c>
      <c r="C18" s="64">
        <v>0.1</v>
      </c>
      <c r="D18" s="63"/>
      <c r="E18" s="31"/>
      <c r="F18" s="31"/>
      <c r="G18" s="63"/>
      <c r="H18" s="63"/>
      <c r="I18" s="63"/>
      <c r="J18" s="31"/>
      <c r="K18" s="42">
        <f>K17*C18</f>
        <v>0</v>
      </c>
    </row>
    <row r="19" spans="1:11" ht="15.75">
      <c r="A19" s="6"/>
      <c r="B19" s="95" t="s">
        <v>6</v>
      </c>
      <c r="C19" s="82"/>
      <c r="D19" s="63"/>
      <c r="E19" s="31"/>
      <c r="F19" s="31"/>
      <c r="G19" s="63"/>
      <c r="H19" s="63"/>
      <c r="I19" s="63"/>
      <c r="J19" s="31"/>
      <c r="K19" s="42">
        <f>K18+K17</f>
        <v>0</v>
      </c>
    </row>
    <row r="20" spans="1:11">
      <c r="A20" s="6"/>
      <c r="B20" s="95" t="s">
        <v>115</v>
      </c>
      <c r="C20" s="64">
        <v>0.08</v>
      </c>
      <c r="D20" s="65"/>
      <c r="E20" s="26"/>
      <c r="F20" s="66"/>
      <c r="G20" s="65"/>
      <c r="H20" s="65"/>
      <c r="I20" s="65"/>
      <c r="J20" s="26"/>
      <c r="K20" s="37">
        <f>K19*C20</f>
        <v>0</v>
      </c>
    </row>
    <row r="21" spans="1:11" ht="15.75">
      <c r="A21" s="7"/>
      <c r="B21" s="95" t="s">
        <v>6</v>
      </c>
      <c r="C21" s="82"/>
      <c r="D21" s="63"/>
      <c r="E21" s="31"/>
      <c r="F21" s="31"/>
      <c r="G21" s="63"/>
      <c r="H21" s="63"/>
      <c r="I21" s="63"/>
      <c r="J21" s="31"/>
      <c r="K21" s="42">
        <f>K20+K19</f>
        <v>0</v>
      </c>
    </row>
    <row r="22" spans="1:11" ht="15.75">
      <c r="A22" s="7"/>
      <c r="B22" s="96" t="s">
        <v>20</v>
      </c>
      <c r="C22" s="64">
        <v>0.03</v>
      </c>
      <c r="D22" s="67"/>
      <c r="E22" s="68"/>
      <c r="F22" s="68"/>
      <c r="G22" s="67"/>
      <c r="H22" s="67"/>
      <c r="I22" s="67"/>
      <c r="J22" s="68"/>
      <c r="K22" s="69">
        <f>K21*C22</f>
        <v>0</v>
      </c>
    </row>
    <row r="23" spans="1:11" ht="15.75">
      <c r="A23" s="7"/>
      <c r="B23" s="97" t="s">
        <v>101</v>
      </c>
      <c r="C23" s="64">
        <v>0.02</v>
      </c>
      <c r="D23" s="70"/>
      <c r="E23" s="70"/>
      <c r="F23" s="71"/>
      <c r="G23" s="72"/>
      <c r="H23" s="72"/>
      <c r="I23" s="72"/>
      <c r="J23" s="71"/>
      <c r="K23" s="73">
        <f>H15*C23</f>
        <v>0</v>
      </c>
    </row>
    <row r="24" spans="1:11" ht="15.75">
      <c r="A24" s="7"/>
      <c r="B24" s="98" t="s">
        <v>6</v>
      </c>
      <c r="C24" s="74"/>
      <c r="D24" s="70"/>
      <c r="E24" s="70"/>
      <c r="F24" s="71"/>
      <c r="G24" s="72"/>
      <c r="H24" s="72"/>
      <c r="I24" s="72"/>
      <c r="J24" s="71"/>
      <c r="K24" s="73">
        <f>K23+K22+K21</f>
        <v>0</v>
      </c>
    </row>
    <row r="25" spans="1:11" ht="15.75">
      <c r="A25" s="6"/>
      <c r="B25" s="99" t="s">
        <v>102</v>
      </c>
      <c r="C25" s="75">
        <v>0.18</v>
      </c>
      <c r="D25" s="76"/>
      <c r="E25" s="76"/>
      <c r="F25" s="76"/>
      <c r="G25" s="76"/>
      <c r="H25" s="76"/>
      <c r="I25" s="76"/>
      <c r="J25" s="76"/>
      <c r="K25" s="77">
        <f>K24*C25</f>
        <v>0</v>
      </c>
    </row>
    <row r="26" spans="1:11" ht="15.75">
      <c r="A26" s="5"/>
      <c r="B26" s="100" t="s">
        <v>6</v>
      </c>
      <c r="C26" s="84"/>
      <c r="D26" s="78"/>
      <c r="E26" s="78"/>
      <c r="F26" s="78"/>
      <c r="G26" s="78"/>
      <c r="H26" s="78"/>
      <c r="I26" s="78"/>
      <c r="J26" s="78"/>
      <c r="K26" s="79">
        <f>K25+K24</f>
        <v>0</v>
      </c>
    </row>
  </sheetData>
  <mergeCells count="11"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ისანი, კრებსითი</vt:lpstr>
      <vt:lpstr>სამშენებლო</vt:lpstr>
      <vt:lpstr>სანტექნიკა</vt:lpstr>
      <vt:lpstr>გათბობა. გაგრილ. ვენტილაცია</vt:lpstr>
      <vt:lpstr>ელექტროობა</vt:lpstr>
      <vt:lpstr>კომპ. დაქსელვა</vt:lpstr>
      <vt:lpstr>სახანძრო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2022-03-25T13:00:03Z</dcterms:modified>
</cp:coreProperties>
</file>